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3155" windowHeight="10905"/>
  </bookViews>
  <sheets>
    <sheet name="Introduction" sheetId="3" r:id="rId1"/>
    <sheet name="Simple Table Metric" sheetId="5" r:id="rId2"/>
    <sheet name="Simple Table Imperial" sheetId="7" r:id="rId3"/>
    <sheet name="Single Tongue" sheetId="1" r:id="rId4"/>
    <sheet name="A-frame" sheetId="2" r:id="rId5"/>
    <sheet name="Composite" sheetId="4" r:id="rId6"/>
  </sheets>
  <definedNames>
    <definedName name="Brakes2" localSheetId="4">'A-frame'!$D$64:$F$65</definedName>
    <definedName name="Brakes2" localSheetId="5">Composite!$D$73:$F$74</definedName>
    <definedName name="Brakes2">'Single Tongue'!$E$72:$F$73</definedName>
    <definedName name="Drawbar2" localSheetId="4">'A-frame'!$D$73:$F$74</definedName>
    <definedName name="Drawbar2" localSheetId="5">Composite!$D$82:$F$83</definedName>
    <definedName name="Drawbar2">'Single Tongue'!$E$99:$F$100</definedName>
    <definedName name="Fabrication" localSheetId="4">'A-frame'!$K$15:$M$16</definedName>
    <definedName name="Fabrication" localSheetId="5">Composite!$K$15:$M$16</definedName>
    <definedName name="Fabrication">'Single Tongue'!$K$15:$M$16</definedName>
    <definedName name="fabrication_1" localSheetId="4">'A-frame'!$K$15:$K$16</definedName>
    <definedName name="fabrication_1" localSheetId="5">Composite!$K$15:$K$16</definedName>
    <definedName name="fabrication_1">'Single Tongue'!$K$15:$K$16</definedName>
    <definedName name="_xlnm.Print_Area" localSheetId="2">'Simple Table Imperial'!$A$1:$N$79</definedName>
    <definedName name="Steel" localSheetId="4">'A-frame'!$K$10:$M$12</definedName>
    <definedName name="Steel" localSheetId="5">Composite!$K$10:$M$12</definedName>
    <definedName name="Steel">'Single Tongue'!$K$10:$M$12</definedName>
    <definedName name="steel_1" localSheetId="4">'A-frame'!$K$10:$K$12</definedName>
    <definedName name="steel_1" localSheetId="5">Composite!$K$10:$K$12</definedName>
    <definedName name="steel_1">'Single Tongue'!$K$10:$K$12</definedName>
    <definedName name="Steel2" localSheetId="4">'A-frame'!$D$68:$F$70</definedName>
    <definedName name="Steel2" localSheetId="5">Composite!$D$77:$F$79</definedName>
    <definedName name="Steel2">'Single Tongue'!$E$89:$F$91</definedName>
    <definedName name="Use" localSheetId="4">'A-frame'!$K$5:$M$7</definedName>
    <definedName name="Use" localSheetId="5">Composite!$K$5:$M$7</definedName>
    <definedName name="Use">'Single Tongue'!$K$5:$M$7</definedName>
    <definedName name="use_1" localSheetId="4">'A-frame'!$K$5:$K$7</definedName>
    <definedName name="use_1" localSheetId="5">Composite!$K$5:$K$7</definedName>
    <definedName name="use_1">'Single Tongue'!$K$5:$K$7</definedName>
  </definedNames>
  <calcPr calcId="125725"/>
</workbook>
</file>

<file path=xl/calcChain.xml><?xml version="1.0" encoding="utf-8"?>
<calcChain xmlns="http://schemas.openxmlformats.org/spreadsheetml/2006/main">
  <c r="H78" i="7"/>
  <c r="G78"/>
  <c r="F78"/>
  <c r="E78"/>
  <c r="D78"/>
  <c r="H77"/>
  <c r="G77"/>
  <c r="F77"/>
  <c r="E77"/>
  <c r="D77"/>
  <c r="H71"/>
  <c r="G71"/>
  <c r="F71"/>
  <c r="E71"/>
  <c r="D71"/>
  <c r="H70"/>
  <c r="G70"/>
  <c r="F70"/>
  <c r="E70"/>
  <c r="D70"/>
  <c r="H65"/>
  <c r="G65"/>
  <c r="F65"/>
  <c r="E65"/>
  <c r="H64"/>
  <c r="G64"/>
  <c r="F64"/>
  <c r="E64"/>
  <c r="D64"/>
  <c r="H63"/>
  <c r="G63"/>
  <c r="F63"/>
  <c r="E63"/>
  <c r="D63"/>
  <c r="H55"/>
  <c r="G55"/>
  <c r="H54"/>
  <c r="G54"/>
  <c r="F54"/>
  <c r="E54"/>
  <c r="D54"/>
  <c r="H53"/>
  <c r="G53"/>
  <c r="F53"/>
  <c r="E53"/>
  <c r="D53"/>
  <c r="H48"/>
  <c r="G48"/>
  <c r="F48"/>
  <c r="E48"/>
  <c r="D48"/>
  <c r="H47"/>
  <c r="G47"/>
  <c r="F47"/>
  <c r="E47"/>
  <c r="D47"/>
  <c r="H42"/>
  <c r="G42"/>
  <c r="F42"/>
  <c r="E42"/>
  <c r="D42"/>
  <c r="H41"/>
  <c r="G41"/>
  <c r="F41"/>
  <c r="E41"/>
  <c r="D41"/>
  <c r="H40"/>
  <c r="G40"/>
  <c r="F40"/>
  <c r="E40"/>
  <c r="D40"/>
  <c r="H36"/>
  <c r="G36"/>
  <c r="F36"/>
  <c r="E36"/>
  <c r="D36"/>
  <c r="H35"/>
  <c r="G35"/>
  <c r="F35"/>
  <c r="E35"/>
  <c r="D35"/>
  <c r="H34"/>
  <c r="G34"/>
  <c r="F34"/>
  <c r="E34"/>
  <c r="D34"/>
  <c r="H27"/>
  <c r="H26"/>
  <c r="G26"/>
  <c r="F26"/>
  <c r="E26"/>
  <c r="D26"/>
  <c r="H25"/>
  <c r="G25"/>
  <c r="F25"/>
  <c r="E25"/>
  <c r="D25"/>
  <c r="H21"/>
  <c r="G21"/>
  <c r="F21"/>
  <c r="E21"/>
  <c r="H20"/>
  <c r="G20"/>
  <c r="F20"/>
  <c r="E20"/>
  <c r="D20"/>
  <c r="H19"/>
  <c r="G19"/>
  <c r="F19"/>
  <c r="E19"/>
  <c r="D19"/>
  <c r="H15"/>
  <c r="G15"/>
  <c r="F15"/>
  <c r="E15"/>
  <c r="D15"/>
  <c r="H14"/>
  <c r="G14"/>
  <c r="F14"/>
  <c r="E14"/>
  <c r="D14"/>
  <c r="H13"/>
  <c r="G13"/>
  <c r="F13"/>
  <c r="E13"/>
  <c r="D13"/>
  <c r="H19" i="5"/>
  <c r="O33" i="4" l="1"/>
  <c r="O32"/>
  <c r="O31"/>
  <c r="O30"/>
  <c r="O23"/>
  <c r="P23"/>
  <c r="O21"/>
  <c r="O21" i="2"/>
  <c r="O21" i="1"/>
  <c r="O33" i="2"/>
  <c r="O32"/>
  <c r="O31"/>
  <c r="O30"/>
  <c r="O34" s="1"/>
  <c r="O25"/>
  <c r="O24"/>
  <c r="O23"/>
  <c r="O26" l="1"/>
  <c r="O22" i="4" l="1"/>
  <c r="O34"/>
  <c r="O23" i="1"/>
  <c r="O27" i="4" l="1"/>
  <c r="P27"/>
  <c r="O25"/>
  <c r="O24"/>
  <c r="D17"/>
  <c r="M12" s="1"/>
  <c r="D16"/>
  <c r="L12" s="1"/>
  <c r="O22" i="2"/>
  <c r="O27" s="1"/>
  <c r="D16"/>
  <c r="D15"/>
  <c r="M12"/>
  <c r="L12"/>
  <c r="O31" i="1"/>
  <c r="O30"/>
  <c r="O25"/>
  <c r="O24"/>
  <c r="O26" s="1"/>
  <c r="O22"/>
  <c r="O27" s="1"/>
  <c r="O26" i="4" l="1"/>
  <c r="P26"/>
  <c r="O28" i="2"/>
  <c r="O29" s="1"/>
  <c r="O28" i="4"/>
  <c r="P28"/>
  <c r="O28" i="1"/>
  <c r="O29" s="1"/>
  <c r="O29" i="4" l="1"/>
  <c r="F24" s="1"/>
  <c r="P29"/>
  <c r="F25" s="1"/>
  <c r="F34" s="1"/>
  <c r="E23" i="2"/>
  <c r="E227" l="1"/>
  <c r="E225"/>
  <c r="E223"/>
  <c r="E221"/>
  <c r="E219"/>
  <c r="E217"/>
  <c r="E215"/>
  <c r="E213"/>
  <c r="E211"/>
  <c r="E209"/>
  <c r="E207"/>
  <c r="E205"/>
  <c r="E203"/>
  <c r="E201"/>
  <c r="E199"/>
  <c r="E197"/>
  <c r="E195"/>
  <c r="E193"/>
  <c r="E187"/>
  <c r="E185"/>
  <c r="E183"/>
  <c r="E181"/>
  <c r="E179"/>
  <c r="E177"/>
  <c r="E175"/>
  <c r="E173"/>
  <c r="E171"/>
  <c r="E169"/>
  <c r="E167"/>
  <c r="E165"/>
  <c r="E163"/>
  <c r="E161"/>
  <c r="E155"/>
  <c r="E153"/>
  <c r="E151"/>
  <c r="E149"/>
  <c r="E147"/>
  <c r="E145"/>
  <c r="E143"/>
  <c r="E141"/>
  <c r="E139"/>
  <c r="E137"/>
  <c r="E135"/>
  <c r="E133"/>
  <c r="E131"/>
  <c r="E129"/>
  <c r="E123"/>
  <c r="E121"/>
  <c r="E119"/>
  <c r="E117"/>
  <c r="E115"/>
  <c r="E113"/>
  <c r="E111"/>
  <c r="E109"/>
  <c r="E107"/>
  <c r="E105"/>
  <c r="E103"/>
  <c r="E101"/>
  <c r="E99"/>
  <c r="E97"/>
  <c r="E95"/>
  <c r="E89"/>
  <c r="E87"/>
  <c r="E85"/>
  <c r="E83"/>
  <c r="E81"/>
  <c r="E79"/>
  <c r="E77"/>
  <c r="E75"/>
  <c r="E192"/>
  <c r="E128"/>
  <c r="E73"/>
  <c r="E189"/>
  <c r="E125"/>
  <c r="E70"/>
  <c r="E68"/>
  <c r="E66"/>
  <c r="E64"/>
  <c r="E62"/>
  <c r="E60"/>
  <c r="E58"/>
  <c r="E56"/>
  <c r="E54"/>
  <c r="E52"/>
  <c r="E50"/>
  <c r="E48"/>
  <c r="E46"/>
  <c r="E44"/>
  <c r="E42"/>
  <c r="E40"/>
  <c r="E38"/>
  <c r="E36"/>
  <c r="E34"/>
  <c r="E228"/>
  <c r="E226"/>
  <c r="E224"/>
  <c r="E222"/>
  <c r="E220"/>
  <c r="E218"/>
  <c r="E216"/>
  <c r="E214"/>
  <c r="E212"/>
  <c r="E210"/>
  <c r="E208"/>
  <c r="E206"/>
  <c r="E204"/>
  <c r="E202"/>
  <c r="E200"/>
  <c r="E198"/>
  <c r="E196"/>
  <c r="E194"/>
  <c r="E188"/>
  <c r="E186"/>
  <c r="E184"/>
  <c r="E182"/>
  <c r="E180"/>
  <c r="E178"/>
  <c r="E176"/>
  <c r="E174"/>
  <c r="E172"/>
  <c r="E170"/>
  <c r="E168"/>
  <c r="E166"/>
  <c r="E164"/>
  <c r="E162"/>
  <c r="E156"/>
  <c r="E154"/>
  <c r="E152"/>
  <c r="E150"/>
  <c r="E148"/>
  <c r="E146"/>
  <c r="E144"/>
  <c r="E142"/>
  <c r="E140"/>
  <c r="E138"/>
  <c r="E136"/>
  <c r="E134"/>
  <c r="E132"/>
  <c r="E130"/>
  <c r="E124"/>
  <c r="E122"/>
  <c r="E120"/>
  <c r="E118"/>
  <c r="E116"/>
  <c r="E114"/>
  <c r="E112"/>
  <c r="E110"/>
  <c r="E108"/>
  <c r="E106"/>
  <c r="E104"/>
  <c r="E102"/>
  <c r="E100"/>
  <c r="E98"/>
  <c r="E96"/>
  <c r="E94"/>
  <c r="E88"/>
  <c r="E86"/>
  <c r="E84"/>
  <c r="E82"/>
  <c r="E80"/>
  <c r="E78"/>
  <c r="E76"/>
  <c r="E74"/>
  <c r="E160"/>
  <c r="E93"/>
  <c r="E229"/>
  <c r="E157"/>
  <c r="E90"/>
  <c r="E69"/>
  <c r="E67"/>
  <c r="E65"/>
  <c r="E63"/>
  <c r="E61"/>
  <c r="E59"/>
  <c r="E57"/>
  <c r="E55"/>
  <c r="E53"/>
  <c r="E51"/>
  <c r="E49"/>
  <c r="E47"/>
  <c r="E45"/>
  <c r="E43"/>
  <c r="E41"/>
  <c r="E39"/>
  <c r="E37"/>
  <c r="E35"/>
  <c r="E33"/>
  <c r="E236" i="4"/>
  <c r="E234"/>
  <c r="E232"/>
  <c r="E230"/>
  <c r="E228"/>
  <c r="E226"/>
  <c r="E224"/>
  <c r="E222"/>
  <c r="E220"/>
  <c r="E218"/>
  <c r="E216"/>
  <c r="E214"/>
  <c r="E212"/>
  <c r="E210"/>
  <c r="E208"/>
  <c r="E206"/>
  <c r="E204"/>
  <c r="E202"/>
  <c r="E196"/>
  <c r="E194"/>
  <c r="E192"/>
  <c r="E190"/>
  <c r="E188"/>
  <c r="E186"/>
  <c r="E184"/>
  <c r="E182"/>
  <c r="E180"/>
  <c r="E178"/>
  <c r="E176"/>
  <c r="E174"/>
  <c r="E172"/>
  <c r="E170"/>
  <c r="E164"/>
  <c r="E162"/>
  <c r="E160"/>
  <c r="E158"/>
  <c r="E156"/>
  <c r="E154"/>
  <c r="E152"/>
  <c r="E150"/>
  <c r="E148"/>
  <c r="E146"/>
  <c r="E144"/>
  <c r="E142"/>
  <c r="E140"/>
  <c r="E138"/>
  <c r="E131"/>
  <c r="E129"/>
  <c r="E127"/>
  <c r="E125"/>
  <c r="E123"/>
  <c r="E121"/>
  <c r="E119"/>
  <c r="E117"/>
  <c r="E115"/>
  <c r="E113"/>
  <c r="E111"/>
  <c r="E109"/>
  <c r="E107"/>
  <c r="E105"/>
  <c r="E103"/>
  <c r="E97"/>
  <c r="E95"/>
  <c r="E93"/>
  <c r="E91"/>
  <c r="E89"/>
  <c r="E87"/>
  <c r="E85"/>
  <c r="E83"/>
  <c r="E77"/>
  <c r="E75"/>
  <c r="E73"/>
  <c r="E71"/>
  <c r="E69"/>
  <c r="E67"/>
  <c r="E65"/>
  <c r="E63"/>
  <c r="E61"/>
  <c r="E59"/>
  <c r="E57"/>
  <c r="E55"/>
  <c r="E53"/>
  <c r="E51"/>
  <c r="E49"/>
  <c r="E47"/>
  <c r="E45"/>
  <c r="E43"/>
  <c r="E235"/>
  <c r="E233"/>
  <c r="E231"/>
  <c r="E229"/>
  <c r="E227"/>
  <c r="E225"/>
  <c r="E223"/>
  <c r="E221"/>
  <c r="E219"/>
  <c r="E217"/>
  <c r="E215"/>
  <c r="E213"/>
  <c r="E211"/>
  <c r="E209"/>
  <c r="E207"/>
  <c r="E205"/>
  <c r="E203"/>
  <c r="E201"/>
  <c r="E195"/>
  <c r="E193"/>
  <c r="E191"/>
  <c r="E189"/>
  <c r="E187"/>
  <c r="E185"/>
  <c r="E183"/>
  <c r="E181"/>
  <c r="E179"/>
  <c r="E177"/>
  <c r="E175"/>
  <c r="E173"/>
  <c r="E171"/>
  <c r="E169"/>
  <c r="E163"/>
  <c r="E161"/>
  <c r="E159"/>
  <c r="E157"/>
  <c r="E155"/>
  <c r="E153"/>
  <c r="E151"/>
  <c r="E149"/>
  <c r="E147"/>
  <c r="E145"/>
  <c r="E143"/>
  <c r="E141"/>
  <c r="E139"/>
  <c r="E137"/>
  <c r="E132"/>
  <c r="E130"/>
  <c r="E128"/>
  <c r="E126"/>
  <c r="E124"/>
  <c r="E122"/>
  <c r="E120"/>
  <c r="E118"/>
  <c r="E116"/>
  <c r="E114"/>
  <c r="E112"/>
  <c r="E110"/>
  <c r="E108"/>
  <c r="E106"/>
  <c r="E104"/>
  <c r="E102"/>
  <c r="E96"/>
  <c r="E94"/>
  <c r="E92"/>
  <c r="E90"/>
  <c r="E88"/>
  <c r="E86"/>
  <c r="E84"/>
  <c r="E82"/>
  <c r="E237"/>
  <c r="E197"/>
  <c r="E165"/>
  <c r="E133"/>
  <c r="E98"/>
  <c r="E200"/>
  <c r="E168"/>
  <c r="E136"/>
  <c r="E101"/>
  <c r="E81"/>
  <c r="E78"/>
  <c r="E76"/>
  <c r="E74"/>
  <c r="E72"/>
  <c r="E70"/>
  <c r="E68"/>
  <c r="E66"/>
  <c r="E64"/>
  <c r="E62"/>
  <c r="E60"/>
  <c r="E58"/>
  <c r="E56"/>
  <c r="E54"/>
  <c r="E52"/>
  <c r="E50"/>
  <c r="E48"/>
  <c r="E46"/>
  <c r="E44"/>
  <c r="E42"/>
  <c r="E41"/>
  <c r="F26"/>
  <c r="G41" s="1"/>
  <c r="I42"/>
  <c r="G42"/>
  <c r="D16" i="1"/>
  <c r="M12" s="1"/>
  <c r="O33" s="1"/>
  <c r="D15"/>
  <c r="L12" s="1"/>
  <c r="O32" s="1"/>
  <c r="G235" i="4" l="1"/>
  <c r="G233"/>
  <c r="G231"/>
  <c r="G229"/>
  <c r="G227"/>
  <c r="G225"/>
  <c r="G223"/>
  <c r="G221"/>
  <c r="G219"/>
  <c r="G217"/>
  <c r="G215"/>
  <c r="G213"/>
  <c r="G211"/>
  <c r="G209"/>
  <c r="G207"/>
  <c r="G205"/>
  <c r="G203"/>
  <c r="G201"/>
  <c r="G195"/>
  <c r="G193"/>
  <c r="G191"/>
  <c r="G189"/>
  <c r="G187"/>
  <c r="G185"/>
  <c r="G183"/>
  <c r="G181"/>
  <c r="G179"/>
  <c r="G177"/>
  <c r="G175"/>
  <c r="G173"/>
  <c r="G171"/>
  <c r="G169"/>
  <c r="G163"/>
  <c r="G161"/>
  <c r="G159"/>
  <c r="G157"/>
  <c r="G155"/>
  <c r="G153"/>
  <c r="G151"/>
  <c r="G149"/>
  <c r="G147"/>
  <c r="G145"/>
  <c r="G143"/>
  <c r="G141"/>
  <c r="G139"/>
  <c r="G137"/>
  <c r="G131"/>
  <c r="G129"/>
  <c r="G127"/>
  <c r="G125"/>
  <c r="G123"/>
  <c r="G121"/>
  <c r="G119"/>
  <c r="G117"/>
  <c r="G115"/>
  <c r="G113"/>
  <c r="G111"/>
  <c r="G109"/>
  <c r="G107"/>
  <c r="G105"/>
  <c r="G103"/>
  <c r="G97"/>
  <c r="G95"/>
  <c r="G93"/>
  <c r="G91"/>
  <c r="G89"/>
  <c r="G87"/>
  <c r="G85"/>
  <c r="G83"/>
  <c r="G77"/>
  <c r="G75"/>
  <c r="G73"/>
  <c r="G71"/>
  <c r="G69"/>
  <c r="G67"/>
  <c r="G65"/>
  <c r="G63"/>
  <c r="G61"/>
  <c r="G59"/>
  <c r="G57"/>
  <c r="G55"/>
  <c r="G53"/>
  <c r="G51"/>
  <c r="G49"/>
  <c r="G47"/>
  <c r="G45"/>
  <c r="G43"/>
  <c r="G168"/>
  <c r="G101"/>
  <c r="G237"/>
  <c r="G165"/>
  <c r="G98"/>
  <c r="G236"/>
  <c r="G234"/>
  <c r="G232"/>
  <c r="G230"/>
  <c r="G228"/>
  <c r="G226"/>
  <c r="G224"/>
  <c r="G222"/>
  <c r="G220"/>
  <c r="G218"/>
  <c r="G216"/>
  <c r="G214"/>
  <c r="G212"/>
  <c r="G210"/>
  <c r="G208"/>
  <c r="G206"/>
  <c r="G204"/>
  <c r="G202"/>
  <c r="G196"/>
  <c r="G194"/>
  <c r="G192"/>
  <c r="G190"/>
  <c r="G188"/>
  <c r="G186"/>
  <c r="G184"/>
  <c r="G182"/>
  <c r="G180"/>
  <c r="G178"/>
  <c r="G176"/>
  <c r="G174"/>
  <c r="G172"/>
  <c r="G170"/>
  <c r="G164"/>
  <c r="G162"/>
  <c r="G160"/>
  <c r="G158"/>
  <c r="G156"/>
  <c r="G154"/>
  <c r="G152"/>
  <c r="G150"/>
  <c r="G148"/>
  <c r="G146"/>
  <c r="G144"/>
  <c r="G142"/>
  <c r="G140"/>
  <c r="G138"/>
  <c r="G132"/>
  <c r="G130"/>
  <c r="G128"/>
  <c r="G126"/>
  <c r="G124"/>
  <c r="G122"/>
  <c r="G120"/>
  <c r="G118"/>
  <c r="G116"/>
  <c r="G114"/>
  <c r="G112"/>
  <c r="G110"/>
  <c r="G108"/>
  <c r="G106"/>
  <c r="G104"/>
  <c r="G102"/>
  <c r="G96"/>
  <c r="G94"/>
  <c r="G92"/>
  <c r="G90"/>
  <c r="G88"/>
  <c r="G86"/>
  <c r="G84"/>
  <c r="G82"/>
  <c r="G76"/>
  <c r="G74"/>
  <c r="G72"/>
  <c r="G70"/>
  <c r="G68"/>
  <c r="G66"/>
  <c r="G64"/>
  <c r="G62"/>
  <c r="G60"/>
  <c r="G58"/>
  <c r="G56"/>
  <c r="G54"/>
  <c r="G52"/>
  <c r="G50"/>
  <c r="G48"/>
  <c r="G46"/>
  <c r="G44"/>
  <c r="G200"/>
  <c r="G136"/>
  <c r="G81"/>
  <c r="G197"/>
  <c r="G133"/>
  <c r="G78"/>
  <c r="I41"/>
  <c r="I127"/>
  <c r="I116"/>
  <c r="I114"/>
  <c r="I112"/>
  <c r="I110"/>
  <c r="I108"/>
  <c r="I106"/>
  <c r="I104"/>
  <c r="I102"/>
  <c r="I97"/>
  <c r="I95"/>
  <c r="I93"/>
  <c r="I91"/>
  <c r="I88"/>
  <c r="I86"/>
  <c r="I84"/>
  <c r="I82"/>
  <c r="I76"/>
  <c r="I75"/>
  <c r="I73"/>
  <c r="I71"/>
  <c r="I69"/>
  <c r="I67"/>
  <c r="I65"/>
  <c r="I63"/>
  <c r="I62"/>
  <c r="I60"/>
  <c r="I58"/>
  <c r="I56"/>
  <c r="I54"/>
  <c r="I52"/>
  <c r="I50"/>
  <c r="I48"/>
  <c r="I46"/>
  <c r="I44"/>
  <c r="I200"/>
  <c r="I101"/>
  <c r="I237"/>
  <c r="I165"/>
  <c r="I98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2"/>
  <c r="I131"/>
  <c r="I130"/>
  <c r="I129"/>
  <c r="I128"/>
  <c r="I126"/>
  <c r="I125"/>
  <c r="I124"/>
  <c r="I123"/>
  <c r="I122"/>
  <c r="I121"/>
  <c r="I120"/>
  <c r="I119"/>
  <c r="I118"/>
  <c r="I117"/>
  <c r="I115"/>
  <c r="I113"/>
  <c r="I111"/>
  <c r="I109"/>
  <c r="I107"/>
  <c r="I105"/>
  <c r="I103"/>
  <c r="I96"/>
  <c r="I94"/>
  <c r="I92"/>
  <c r="I90"/>
  <c r="I89"/>
  <c r="I87"/>
  <c r="I85"/>
  <c r="I83"/>
  <c r="I77"/>
  <c r="I74"/>
  <c r="I72"/>
  <c r="I70"/>
  <c r="I68"/>
  <c r="I66"/>
  <c r="I64"/>
  <c r="I61"/>
  <c r="I59"/>
  <c r="I57"/>
  <c r="I55"/>
  <c r="I53"/>
  <c r="I51"/>
  <c r="I49"/>
  <c r="I47"/>
  <c r="I45"/>
  <c r="I43"/>
  <c r="I168"/>
  <c r="I136"/>
  <c r="I81"/>
  <c r="I197"/>
  <c r="I133"/>
  <c r="I78"/>
  <c r="O34" i="1"/>
  <c r="E23" s="1"/>
  <c r="E130" s="1"/>
  <c r="E76"/>
  <c r="E80"/>
  <c r="E84"/>
  <c r="E88"/>
  <c r="E92"/>
  <c r="E96"/>
  <c r="E100"/>
  <c r="E77"/>
  <c r="E81"/>
  <c r="E85"/>
  <c r="E89"/>
  <c r="E93"/>
  <c r="E97"/>
  <c r="E141"/>
  <c r="E145"/>
  <c r="E149"/>
  <c r="E155"/>
  <c r="E159"/>
  <c r="E163"/>
  <c r="E167"/>
  <c r="E144"/>
  <c r="E148"/>
  <c r="E156"/>
  <c r="E160"/>
  <c r="E164"/>
  <c r="E152"/>
  <c r="E153"/>
  <c r="E105"/>
  <c r="E109"/>
  <c r="E113"/>
  <c r="E117"/>
  <c r="E121"/>
  <c r="E125"/>
  <c r="E129"/>
  <c r="E133"/>
  <c r="E106"/>
  <c r="E110"/>
  <c r="E114"/>
  <c r="E118"/>
  <c r="E122"/>
  <c r="E126"/>
  <c r="E58" l="1"/>
  <c r="E54"/>
  <c r="E50"/>
  <c r="E46"/>
  <c r="E42"/>
  <c r="E57"/>
  <c r="E53"/>
  <c r="E49"/>
  <c r="E45"/>
  <c r="E41"/>
  <c r="E168"/>
  <c r="E73"/>
  <c r="E66"/>
  <c r="E62"/>
  <c r="E101"/>
  <c r="E67"/>
  <c r="E63"/>
  <c r="E172"/>
  <c r="E138"/>
  <c r="E171"/>
  <c r="E37"/>
  <c r="E132"/>
  <c r="E124"/>
  <c r="E116"/>
  <c r="E108"/>
  <c r="E131"/>
  <c r="E123"/>
  <c r="E115"/>
  <c r="E107"/>
  <c r="E166"/>
  <c r="E158"/>
  <c r="E146"/>
  <c r="E165"/>
  <c r="E157"/>
  <c r="E137"/>
  <c r="E40"/>
  <c r="E128"/>
  <c r="E120"/>
  <c r="E112"/>
  <c r="E104"/>
  <c r="E127"/>
  <c r="E119"/>
  <c r="E111"/>
  <c r="E154"/>
  <c r="E162"/>
  <c r="E150"/>
  <c r="E142"/>
  <c r="E161"/>
  <c r="E151"/>
  <c r="E147"/>
  <c r="E143"/>
  <c r="E99"/>
  <c r="E95"/>
  <c r="E91"/>
  <c r="E87"/>
  <c r="E83"/>
  <c r="E79"/>
  <c r="E75"/>
  <c r="E98"/>
  <c r="E94"/>
  <c r="E90"/>
  <c r="E86"/>
  <c r="E82"/>
  <c r="E78"/>
  <c r="E56"/>
  <c r="E74"/>
  <c r="E48"/>
  <c r="E52"/>
  <c r="E44"/>
  <c r="E59"/>
  <c r="E55"/>
  <c r="E51"/>
  <c r="E47"/>
  <c r="E139"/>
  <c r="E68"/>
  <c r="E65"/>
  <c r="E43"/>
  <c r="E140"/>
  <c r="E60"/>
  <c r="E173"/>
  <c r="E169"/>
  <c r="E64"/>
  <c r="E72"/>
  <c r="E61"/>
  <c r="E170"/>
  <c r="E69"/>
  <c r="E136"/>
  <c r="E39"/>
  <c r="E38"/>
</calcChain>
</file>

<file path=xl/sharedStrings.xml><?xml version="1.0" encoding="utf-8"?>
<sst xmlns="http://schemas.openxmlformats.org/spreadsheetml/2006/main" count="948" uniqueCount="319">
  <si>
    <t>Off-road</t>
  </si>
  <si>
    <t>Braked road</t>
  </si>
  <si>
    <t>Unbraked road</t>
  </si>
  <si>
    <t>Trailer use/type</t>
  </si>
  <si>
    <t>Steel</t>
  </si>
  <si>
    <t>yield</t>
  </si>
  <si>
    <t>min ulimate</t>
  </si>
  <si>
    <t>User defined</t>
  </si>
  <si>
    <t>Steel type</t>
  </si>
  <si>
    <t>Mild steel</t>
  </si>
  <si>
    <t>Higher strength</t>
  </si>
  <si>
    <t>Fabrication</t>
  </si>
  <si>
    <t>Welded</t>
  </si>
  <si>
    <t>Non-welded</t>
  </si>
  <si>
    <t>yield factor</t>
  </si>
  <si>
    <t>ult factor</t>
  </si>
  <si>
    <t>Mf factor</t>
  </si>
  <si>
    <t>MfD factor</t>
  </si>
  <si>
    <t>Eccentricity/length ratio</t>
  </si>
  <si>
    <t>Calculations</t>
  </si>
  <si>
    <t>User Inputs</t>
  </si>
  <si>
    <t>Results</t>
  </si>
  <si>
    <t>Permissible stress factor to yield, -</t>
  </si>
  <si>
    <t>Permissible stress factor to ultimate, -</t>
  </si>
  <si>
    <t>Tongue fabrication method</t>
  </si>
  <si>
    <t>% of req'd</t>
  </si>
  <si>
    <t>Square Tube</t>
  </si>
  <si>
    <t>Section Properties</t>
  </si>
  <si>
    <t>horiz/vert</t>
  </si>
  <si>
    <t>Calculation data</t>
  </si>
  <si>
    <t>Bigger dimensions (width, depth) are better for weight and stiffness than thicker steel</t>
  </si>
  <si>
    <t>Input your data in yellow boxes, read result(s) in blue box(es)</t>
  </si>
  <si>
    <t>Single</t>
  </si>
  <si>
    <t>Diag brace</t>
  </si>
  <si>
    <t>calculate the reduced strength required for the diagonal braces here:</t>
  </si>
  <si>
    <t>If you choose a single tongue section that is much stronger than the minimum, you can</t>
  </si>
  <si>
    <t>Zmin1</t>
  </si>
  <si>
    <t>Zmin3</t>
  </si>
  <si>
    <t>Zmin4</t>
  </si>
  <si>
    <t>reduced brace</t>
  </si>
  <si>
    <t>Now look in table below for sections with suitable Z values - % req'd above 100%</t>
  </si>
  <si>
    <t>Now look in table below for section with suitable Z value - % req'd above 100%</t>
  </si>
  <si>
    <t>Input your data in yellow boxes, read result(s) in blue/green/pink box(es)</t>
  </si>
  <si>
    <t>Ratio</t>
  </si>
  <si>
    <t>strength</t>
  </si>
  <si>
    <t>Single Tongue</t>
  </si>
  <si>
    <t>A-Frame</t>
  </si>
  <si>
    <t>Composite Tongue</t>
  </si>
  <si>
    <t>These are for welded mild steel tongues.</t>
  </si>
  <si>
    <t>Read in conjunction with the accompanying notes.</t>
  </si>
  <si>
    <t>Application Notes</t>
  </si>
  <si>
    <t>This spreadsheet is based on a loose combination of parts of:</t>
  </si>
  <si>
    <t>It is suggested that a single tongue should a horizontal strength that is not much less than its vertical</t>
  </si>
  <si>
    <t>strength, to avoid 'shimmy' problems.  For this reason, the final column of the table below shows the</t>
  </si>
  <si>
    <t>ratio of horizontla to vertical strength, with values below 80% highlighted in red.</t>
  </si>
  <si>
    <t>TONGUE STRENGTH, SINGLE TONGUE</t>
  </si>
  <si>
    <t>TONGUE STRENGTH, A-FRAME</t>
  </si>
  <si>
    <t>TONGUE STRENGTH, COMPOSITE TONGUE</t>
  </si>
  <si>
    <t>To analyse tongue strength in more detail, use the three remaining tabs, 'Single Tongue', 'A-Frame' and</t>
  </si>
  <si>
    <t>'Composite Tongue' depending on the type of tongue design.</t>
  </si>
  <si>
    <t>Simple and Detail Tables</t>
  </si>
  <si>
    <t>Data Inputs</t>
  </si>
  <si>
    <t>- the Australian trailer rules, VSB01/Rev5/2009 (for the off-road category), and</t>
  </si>
  <si>
    <t>- the International Standard on steel tongue strength, ISO 7641 (for the road categories).</t>
  </si>
  <si>
    <t>Trailer Use/Type Categories</t>
  </si>
  <si>
    <t>Three use/types are provided:</t>
  </si>
  <si>
    <t>and those that the user wants to be especially durable.  It is likely that all utility trailers</t>
  </si>
  <si>
    <t>This highest strength category is appropriate for both trailers that will be used off-road</t>
  </si>
  <si>
    <t>should be included in this category, since they are likely to be used roughly in service.</t>
  </si>
  <si>
    <t>This is for trailers fitted with brakes that will only be used on-road.</t>
  </si>
  <si>
    <t>on-road.</t>
  </si>
  <si>
    <t>This lowest strength category is for trailers not fitted with brakes that will only be used</t>
  </si>
  <si>
    <t>This is provided as a service to builders of teadrop trailers, though can be applied to other trailer types, but it is</t>
  </si>
  <si>
    <t>not warranted as either correct or accurate, and is not a substitute for professional advice.</t>
  </si>
  <si>
    <t>For simplicity, only the vertical strength requirement of either set of rules has been used.  Users should satisfy</t>
  </si>
  <si>
    <t>themselves that this is a reasonable simplification.</t>
  </si>
  <si>
    <t>Teardrops may have a high tongue weight (ie, with wheels set towards the back of the trailer) and in that case</t>
  </si>
  <si>
    <t>it is recommended to use a category one level higher than shown (eg, braked instead of unbraked).</t>
  </si>
  <si>
    <t>The weight used in the calculation is the maximum loaded trailer weight - remember to include enough</t>
  </si>
  <si>
    <t>allowance for the weight of the trailer contents when in use.</t>
  </si>
  <si>
    <t>frame, as shown in the diagrams.  For frameless teardrops, this would be the front body mounting.</t>
  </si>
  <si>
    <t>Tongue length, L, is measured from the centre of the coupler ball to the front cross-member of the main trailer</t>
  </si>
  <si>
    <t>Eccentricity, e, is measured vertically from the centre of the coupler ball to the centre of the tongue at the front</t>
  </si>
  <si>
    <t xml:space="preserve">cross-member.  This only becomes significant when fairly large, so for most trailer frame designs, any small value </t>
  </si>
  <si>
    <t>will be suitable.</t>
  </si>
  <si>
    <t>'user-defined' if you know the yield and ultimate stresses of the steel you will use.</t>
  </si>
  <si>
    <t xml:space="preserve">Steel type - choose 'mild steel' as the safest option, 'higher strength' if you know that is appropriate, or </t>
  </si>
  <si>
    <t>Fabrication method - if the tongue is fixed to the frame by bolting, or a similar method that does not invoilve welding,</t>
  </si>
  <si>
    <t>The result of the calculation is required section modulus of the tongue, shown in the box below the inputs.</t>
  </si>
  <si>
    <t>The table below this result shows the section modulus and weight of typical steel sections used for trailer tongues.  Look</t>
  </si>
  <si>
    <t>in the shaded column(s) for a section with at least 100% of the required strength.</t>
  </si>
  <si>
    <t>Caveat</t>
  </si>
  <si>
    <t>angib (at) blueyonder (dot) co (dot) uk</t>
  </si>
  <si>
    <t>Feedback, or reports of any errors found, are welcome at:</t>
  </si>
  <si>
    <t>© Andrew Gibbens 2013</t>
  </si>
  <si>
    <t>The calculation for the two road categories uses the ISO 7641 standard and so meets IVA requirements.</t>
  </si>
  <si>
    <t>30x30x2.5</t>
  </si>
  <si>
    <t>30x30x3</t>
  </si>
  <si>
    <t>40x40x2</t>
  </si>
  <si>
    <t>40x40x2.5</t>
  </si>
  <si>
    <t>40x40x3</t>
  </si>
  <si>
    <t>40x40x4</t>
  </si>
  <si>
    <t>50x50x2</t>
  </si>
  <si>
    <t>50x50x2.5</t>
  </si>
  <si>
    <t>50x50x3</t>
  </si>
  <si>
    <t>50x50x4</t>
  </si>
  <si>
    <t>50x50x5</t>
  </si>
  <si>
    <t>60x60x3</t>
  </si>
  <si>
    <t>60x60x4</t>
  </si>
  <si>
    <t>60x60x5</t>
  </si>
  <si>
    <t>70x70x3</t>
  </si>
  <si>
    <t>70x70x3.6</t>
  </si>
  <si>
    <t>70x70x5</t>
  </si>
  <si>
    <t>80x80x3</t>
  </si>
  <si>
    <t>80x80x3.6</t>
  </si>
  <si>
    <t>80x80x5</t>
  </si>
  <si>
    <t>50x25x2</t>
  </si>
  <si>
    <t>50x25x2.5</t>
  </si>
  <si>
    <t>50x25x3</t>
  </si>
  <si>
    <t>50x30x2.5</t>
  </si>
  <si>
    <t>50x30x3</t>
  </si>
  <si>
    <t>60x40x3</t>
  </si>
  <si>
    <t>60x40x4</t>
  </si>
  <si>
    <t>70x50x3</t>
  </si>
  <si>
    <t>80x40x3</t>
  </si>
  <si>
    <t>80x40x4</t>
  </si>
  <si>
    <t>48.3x3</t>
  </si>
  <si>
    <t>48.3x4</t>
  </si>
  <si>
    <t>60.3x3</t>
  </si>
  <si>
    <t>60.3x4</t>
  </si>
  <si>
    <t>60.3x5</t>
  </si>
  <si>
    <t>76.1x3</t>
  </si>
  <si>
    <t>76.1x4</t>
  </si>
  <si>
    <t>76.1x5</t>
  </si>
  <si>
    <t>88.9x3</t>
  </si>
  <si>
    <t>88.9x4</t>
  </si>
  <si>
    <t>88.9x5</t>
  </si>
  <si>
    <t>101.6x4</t>
  </si>
  <si>
    <t>40x40x5</t>
  </si>
  <si>
    <t>40x40x6</t>
  </si>
  <si>
    <t>50x50x6</t>
  </si>
  <si>
    <t>50x50x8</t>
  </si>
  <si>
    <t>60x60x6</t>
  </si>
  <si>
    <t>60x60x8</t>
  </si>
  <si>
    <t>70x70x6</t>
  </si>
  <si>
    <t>70x70x8</t>
  </si>
  <si>
    <t>75x75x6</t>
  </si>
  <si>
    <t>75x75x8</t>
  </si>
  <si>
    <t>80x80x6</t>
  </si>
  <si>
    <t>80x80x8</t>
  </si>
  <si>
    <t>100x100x8</t>
  </si>
  <si>
    <t>100x100x10</t>
  </si>
  <si>
    <t>100x100x12</t>
  </si>
  <si>
    <t>60x30x5</t>
  </si>
  <si>
    <t>65x50x5</t>
  </si>
  <si>
    <t>75x50x6</t>
  </si>
  <si>
    <t>75x50x8</t>
  </si>
  <si>
    <t>100x65x7</t>
  </si>
  <si>
    <t>100x65x8</t>
  </si>
  <si>
    <t>100x65x10</t>
  </si>
  <si>
    <t>100x75x8</t>
  </si>
  <si>
    <t>100x75x10</t>
  </si>
  <si>
    <t>100x75x12</t>
  </si>
  <si>
    <t>weight, kg/m</t>
  </si>
  <si>
    <t>Z, cm3</t>
  </si>
  <si>
    <t>Trailer loaded weight, kg</t>
  </si>
  <si>
    <t>Tongue length, L, mm</t>
  </si>
  <si>
    <t>Tongue eccentricity, e, mm</t>
  </si>
  <si>
    <t>Minimum section modulus, Z, cm3</t>
  </si>
  <si>
    <t>Source: http://www.roymech.co.uk</t>
  </si>
  <si>
    <t>100x50x8</t>
  </si>
  <si>
    <t>100x50x6</t>
  </si>
  <si>
    <t>80x60x7</t>
  </si>
  <si>
    <t>80x40x8</t>
  </si>
  <si>
    <t>80x40x6</t>
  </si>
  <si>
    <t>70x50x6</t>
  </si>
  <si>
    <t>60x40x6</t>
  </si>
  <si>
    <t>60x40x5</t>
  </si>
  <si>
    <t>100x100x15</t>
  </si>
  <si>
    <t>90x90x12</t>
  </si>
  <si>
    <t>90x90x10</t>
  </si>
  <si>
    <t>90x90x9</t>
  </si>
  <si>
    <t>90x90x8</t>
  </si>
  <si>
    <t>90x90x7</t>
  </si>
  <si>
    <t>90x90x6</t>
  </si>
  <si>
    <t>80x80x10</t>
  </si>
  <si>
    <t>70x70x10</t>
  </si>
  <si>
    <t>70x70x7</t>
  </si>
  <si>
    <t>65x65x7</t>
  </si>
  <si>
    <t>60x60x10</t>
  </si>
  <si>
    <t>45x45x6</t>
  </si>
  <si>
    <t>45x45x5</t>
  </si>
  <si>
    <t>45x45x4.5</t>
  </si>
  <si>
    <t>45x45x4</t>
  </si>
  <si>
    <t>45x45x3</t>
  </si>
  <si>
    <t>Equal Angle</t>
  </si>
  <si>
    <t>30x30x2</t>
  </si>
  <si>
    <t>60x60x2</t>
  </si>
  <si>
    <t>60x60x2.5</t>
  </si>
  <si>
    <t>60x60x6.3</t>
  </si>
  <si>
    <t>70x70x2.5</t>
  </si>
  <si>
    <t>70x70x4</t>
  </si>
  <si>
    <t>70x70x6.3</t>
  </si>
  <si>
    <t>80x80x4</t>
  </si>
  <si>
    <t>80x80x6.3</t>
  </si>
  <si>
    <t>40x20x2</t>
  </si>
  <si>
    <t>40x20x2.5</t>
  </si>
  <si>
    <t>40x20x3</t>
  </si>
  <si>
    <t>50x30x2</t>
  </si>
  <si>
    <t>50x30x4</t>
  </si>
  <si>
    <t>60x40x2</t>
  </si>
  <si>
    <t>60x40x2.5</t>
  </si>
  <si>
    <t>70x50x2</t>
  </si>
  <si>
    <t>70x50x2.5</t>
  </si>
  <si>
    <t>70x50x4</t>
  </si>
  <si>
    <t>70x50x5</t>
  </si>
  <si>
    <t>80x40x2</t>
  </si>
  <si>
    <t>80x40x2.5</t>
  </si>
  <si>
    <t>80x40x5</t>
  </si>
  <si>
    <t>80x60x2</t>
  </si>
  <si>
    <t>80x60x2.5</t>
  </si>
  <si>
    <t>80x60x3</t>
  </si>
  <si>
    <t>80x60x4</t>
  </si>
  <si>
    <t>80x60x5</t>
  </si>
  <si>
    <t>Round tube (Øxt)</t>
  </si>
  <si>
    <t>48.3x2</t>
  </si>
  <si>
    <t>48.3x2.5</t>
  </si>
  <si>
    <t>48.3x3.2</t>
  </si>
  <si>
    <t>48.3x3.6</t>
  </si>
  <si>
    <t>48.3x5</t>
  </si>
  <si>
    <t>60.3x2</t>
  </si>
  <si>
    <t>60.3x2.5</t>
  </si>
  <si>
    <t>60.3x3.2</t>
  </si>
  <si>
    <t>60.3x3.6</t>
  </si>
  <si>
    <t>76.1x2</t>
  </si>
  <si>
    <t>76.1x2.5</t>
  </si>
  <si>
    <t>76.1x3.2</t>
  </si>
  <si>
    <t>76.1x3.6</t>
  </si>
  <si>
    <t>76.1x6</t>
  </si>
  <si>
    <t>76.1x6.3</t>
  </si>
  <si>
    <t>88.9x2</t>
  </si>
  <si>
    <t>88.9x2.5</t>
  </si>
  <si>
    <t>88.9x3.2</t>
  </si>
  <si>
    <t>88.9x6</t>
  </si>
  <si>
    <t>88.9x6.3</t>
  </si>
  <si>
    <t>101.6x2</t>
  </si>
  <si>
    <t>101.6x2.5</t>
  </si>
  <si>
    <t>101.6x3</t>
  </si>
  <si>
    <t>101.6x5</t>
  </si>
  <si>
    <t>101.6x6</t>
  </si>
  <si>
    <t>101.6x6.3</t>
  </si>
  <si>
    <t>Yield stress, N/mm2</t>
  </si>
  <si>
    <t>Ultimate stress, N/mm2</t>
  </si>
  <si>
    <t>Length factor</t>
  </si>
  <si>
    <t>Braking bending moment, Nm</t>
  </si>
  <si>
    <t>Vertical bending moment, Nm</t>
  </si>
  <si>
    <t>Combined bending moment, Nm</t>
  </si>
  <si>
    <t>Design bending moment, Nm</t>
  </si>
  <si>
    <t>Permissible stress, N/mm2</t>
  </si>
  <si>
    <t>Rectangular tube (biggest dimension vertical)</t>
  </si>
  <si>
    <t>Rectangular tube (biggest dimension horizontal)</t>
  </si>
  <si>
    <t>Unequal Angle (biggest dimension vertical)</t>
  </si>
  <si>
    <t>Minimum section modulus, each side, Z, cm3</t>
  </si>
  <si>
    <t>Single tongue length, L1, mm</t>
  </si>
  <si>
    <t>Overall tongue length, L2, mm</t>
  </si>
  <si>
    <t>Horizontal tongue force, kN</t>
  </si>
  <si>
    <t>Overall</t>
  </si>
  <si>
    <t>Minimum section modulus, single tongue only, Zmin1, cm3</t>
  </si>
  <si>
    <t>Minimum section modulus, complete tongue, Zmin2, cm3</t>
  </si>
  <si>
    <t>Minimum section modulus, each diagonal brace only, Zmin3, cm3</t>
  </si>
  <si>
    <t>note: Zmin3 = 0.5 * (Zmin2 - Zmin1)</t>
  </si>
  <si>
    <t>Actual section modulus, single tongue chosen from table below, cm3</t>
  </si>
  <si>
    <t>Reduced min section modulus, each diagonal brace only, Zmin4, cm3</t>
  </si>
  <si>
    <t>Chosen Z</t>
  </si>
  <si>
    <t>50 x 50 x 3.0 Square Hollow Section/Tube</t>
  </si>
  <si>
    <t>Tongue length L, mm</t>
  </si>
  <si>
    <t>500+750</t>
  </si>
  <si>
    <t>600+900</t>
  </si>
  <si>
    <t>800+1200</t>
  </si>
  <si>
    <t>900+1350</t>
  </si>
  <si>
    <t>700+1050</t>
  </si>
  <si>
    <t>Central-only Length L1 + Total Length L2, mm</t>
  </si>
  <si>
    <t>70 x 70 x 3.0 Square Hollow Section/Tube</t>
  </si>
  <si>
    <t>60 x 60 x 3.0 Square Hollow Section/Tube</t>
  </si>
  <si>
    <t>50 x 50 x 5  Equal Angle</t>
  </si>
  <si>
    <t>50 x 50 x 3  Equal Angle</t>
  </si>
  <si>
    <t>50 x 50 x 3  Equal Angle Diagonal Braces</t>
  </si>
  <si>
    <t>50 x 50 x 3.0 Square Hollow Section/Tube Central Tongue +</t>
  </si>
  <si>
    <t>60 x 60 x 3.0 Square Hollow Section/Tube Central Tongue +</t>
  </si>
  <si>
    <t>50 x 50 x 5  Equal Angle Diagonal Braces</t>
  </si>
  <si>
    <t>70 x 70 x 3.0 Square Hollow Section/Tube Central Tongue +</t>
  </si>
  <si>
    <t>-</t>
  </si>
  <si>
    <t>Unbraked trailer weights much over 750kg are not shown, since UK law requires brakes at this weight.</t>
  </si>
  <si>
    <t>50 x 25 x 3.0 Rectangular Hollow Section/Tube Diagonal Braces (50 dimension vertical)</t>
  </si>
  <si>
    <t>Tongue length L, in</t>
  </si>
  <si>
    <t>Central-only Length L1 + Total Length L2, in</t>
  </si>
  <si>
    <t>Unbraked trailer weights much over 1650lb are not shown, since UK law requires brakes at this weight.</t>
  </si>
  <si>
    <t>20+30</t>
  </si>
  <si>
    <t>24+35</t>
  </si>
  <si>
    <t>28+41</t>
  </si>
  <si>
    <t>31+47</t>
  </si>
  <si>
    <t>35+53</t>
  </si>
  <si>
    <t>For those that hate metric units, this table uses imperial units but with metric steel sections.</t>
  </si>
  <si>
    <t>50 x 50 x 3.0 Square Hollow Section/Tube (approx 2" x 2" x 1/8")</t>
  </si>
  <si>
    <t>60 x 60 x 3.0 Square Hollow Section/Tube (approx 2-3/8" x 2-3/8" x 1/8")</t>
  </si>
  <si>
    <t>70 x 70 x 3.0 Square Hollow Section/Tube (approx 2-3/4" x 2-3/4" x 1/8")</t>
  </si>
  <si>
    <t>(approx 2" x 1" x 1/8")</t>
  </si>
  <si>
    <t>50 x 25 x 3.0 Rectangular Hollow Section/Tube with 50 dimension vertical</t>
  </si>
  <si>
    <t>50 x 25 x 3.0 Rectangular Hollow Section/Tube Diagonal Braces with 50 dimension vertical</t>
  </si>
  <si>
    <t>50 x 50 x 3  Equal Angle (approx 2" x 2" x 1/8")</t>
  </si>
  <si>
    <t>50 x 50 x 5  Equal Angle (approx 2" x 2" x 3/16")</t>
  </si>
  <si>
    <t>The figures in blue are the maximum loaded trailer weight in pounds.</t>
  </si>
  <si>
    <t>The figures in blue are the maximum loaded trailer weight in kg.</t>
  </si>
  <si>
    <t>choose 'non-welded' as this will allow more of the steel strength to be safely used.  Otherwise choose 'welded'.</t>
  </si>
  <si>
    <t>section, the maximum loaded trailer weight is shown for various tongue lengths.</t>
  </si>
  <si>
    <t>The simplest way to use this spreadsheet is one of the next two tabs, 'Simple Table'- for each popular tongue</t>
  </si>
  <si>
    <t>SIMPLE TONGUE STRENGTH TABLE - British Version</t>
  </si>
  <si>
    <t>SIMPLE TONGUE STRENGTH TABLE - British Version (Imperial Units)</t>
  </si>
  <si>
    <t>UNIFIED TONGUE STRENGTH SPREADSHEET - BRITISH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</si>
</sst>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0.000"/>
    <numFmt numFmtId="166" formatCode="0.00_ ;\-0.00\ "/>
    <numFmt numFmtId="167" formatCode="0.00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/>
    </xf>
    <xf numFmtId="0" fontId="0" fillId="0" borderId="0" xfId="0" applyBorder="1" applyAlignment="1" applyProtection="1">
      <alignment horizontal="center"/>
    </xf>
    <xf numFmtId="164" fontId="0" fillId="0" borderId="0" xfId="0" applyNumberFormat="1" applyBorder="1" applyAlignment="1" applyProtection="1">
      <alignment horizontal="center"/>
    </xf>
    <xf numFmtId="1" fontId="0" fillId="0" borderId="0" xfId="0" applyNumberFormat="1" applyBorder="1" applyAlignment="1" applyProtection="1">
      <alignment horizontal="center"/>
    </xf>
    <xf numFmtId="2" fontId="0" fillId="0" borderId="0" xfId="0" applyNumberFormat="1" applyBorder="1" applyAlignment="1" applyProtection="1">
      <alignment horizontal="center"/>
    </xf>
    <xf numFmtId="0" fontId="3" fillId="0" borderId="0" xfId="0" applyFont="1" applyBorder="1" applyProtection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3" fillId="0" borderId="0" xfId="0" applyFont="1" applyBorder="1"/>
    <xf numFmtId="0" fontId="0" fillId="0" borderId="0" xfId="0" quotePrefix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Protection="1"/>
    <xf numFmtId="0" fontId="0" fillId="0" borderId="8" xfId="0" applyBorder="1" applyAlignment="1">
      <alignment horizontal="center"/>
    </xf>
    <xf numFmtId="0" fontId="4" fillId="0" borderId="8" xfId="0" applyFont="1" applyBorder="1" applyAlignment="1" applyProtection="1">
      <alignment horizontal="center"/>
    </xf>
    <xf numFmtId="165" fontId="0" fillId="0" borderId="0" xfId="0" applyNumberFormat="1" applyBorder="1" applyAlignment="1">
      <alignment horizontal="center"/>
    </xf>
    <xf numFmtId="9" fontId="0" fillId="0" borderId="0" xfId="2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0" fontId="0" fillId="0" borderId="0" xfId="0" applyFill="1" applyBorder="1"/>
    <xf numFmtId="2" fontId="0" fillId="0" borderId="8" xfId="0" applyNumberFormat="1" applyBorder="1" applyAlignment="1">
      <alignment horizontal="center"/>
    </xf>
    <xf numFmtId="9" fontId="0" fillId="0" borderId="8" xfId="2" applyFon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0" xfId="0" applyNumberFormat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9" fontId="0" fillId="3" borderId="10" xfId="2" applyFont="1" applyFill="1" applyBorder="1" applyAlignment="1">
      <alignment horizontal="center"/>
    </xf>
    <xf numFmtId="9" fontId="0" fillId="3" borderId="11" xfId="2" applyFont="1" applyFill="1" applyBorder="1" applyAlignment="1">
      <alignment horizontal="center"/>
    </xf>
    <xf numFmtId="9" fontId="0" fillId="3" borderId="12" xfId="2" applyFont="1" applyFill="1" applyBorder="1" applyAlignment="1">
      <alignment horizontal="center"/>
    </xf>
    <xf numFmtId="0" fontId="3" fillId="0" borderId="0" xfId="0" applyFont="1" applyFill="1" applyBorder="1" applyProtection="1"/>
    <xf numFmtId="9" fontId="0" fillId="4" borderId="10" xfId="2" applyFont="1" applyFill="1" applyBorder="1" applyAlignment="1">
      <alignment horizontal="center"/>
    </xf>
    <xf numFmtId="9" fontId="0" fillId="4" borderId="11" xfId="2" applyFont="1" applyFill="1" applyBorder="1" applyAlignment="1">
      <alignment horizontal="center"/>
    </xf>
    <xf numFmtId="9" fontId="0" fillId="4" borderId="12" xfId="2" applyFont="1" applyFill="1" applyBorder="1" applyAlignment="1">
      <alignment horizontal="center"/>
    </xf>
    <xf numFmtId="9" fontId="0" fillId="5" borderId="10" xfId="2" applyFont="1" applyFill="1" applyBorder="1" applyAlignment="1">
      <alignment horizontal="center"/>
    </xf>
    <xf numFmtId="9" fontId="0" fillId="5" borderId="11" xfId="2" applyFont="1" applyFill="1" applyBorder="1" applyAlignment="1">
      <alignment horizontal="center"/>
    </xf>
    <xf numFmtId="9" fontId="0" fillId="5" borderId="12" xfId="2" applyFont="1" applyFill="1" applyBorder="1" applyAlignment="1">
      <alignment horizontal="center"/>
    </xf>
    <xf numFmtId="0" fontId="0" fillId="0" borderId="0" xfId="0" applyFont="1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6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2" fontId="0" fillId="0" borderId="6" xfId="0" applyNumberFormat="1" applyBorder="1" applyAlignment="1" applyProtection="1">
      <alignment horizontal="center"/>
    </xf>
    <xf numFmtId="164" fontId="0" fillId="0" borderId="6" xfId="0" applyNumberFormat="1" applyBorder="1" applyAlignment="1" applyProtection="1">
      <alignment horizontal="center"/>
    </xf>
    <xf numFmtId="1" fontId="0" fillId="0" borderId="6" xfId="0" applyNumberForma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64" fontId="0" fillId="0" borderId="8" xfId="0" applyNumberFormat="1" applyBorder="1"/>
    <xf numFmtId="0" fontId="0" fillId="0" borderId="0" xfId="0" quotePrefix="1"/>
    <xf numFmtId="0" fontId="5" fillId="0" borderId="0" xfId="0" applyFont="1"/>
    <xf numFmtId="0" fontId="7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164" fontId="0" fillId="0" borderId="0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 wrapText="1"/>
    </xf>
    <xf numFmtId="0" fontId="5" fillId="0" borderId="0" xfId="0" applyFont="1" applyBorder="1"/>
    <xf numFmtId="0" fontId="5" fillId="0" borderId="0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4" fillId="0" borderId="0" xfId="0" applyFont="1"/>
    <xf numFmtId="0" fontId="0" fillId="0" borderId="0" xfId="0" applyBorder="1" applyAlignment="1">
      <alignment wrapText="1"/>
    </xf>
    <xf numFmtId="166" fontId="0" fillId="0" borderId="0" xfId="1" applyNumberFormat="1" applyFont="1" applyBorder="1" applyAlignment="1" applyProtection="1">
      <alignment horizontal="center"/>
    </xf>
    <xf numFmtId="2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/>
    <xf numFmtId="2" fontId="3" fillId="0" borderId="0" xfId="0" applyNumberFormat="1" applyFont="1" applyBorder="1" applyAlignment="1" applyProtection="1">
      <alignment horizontal="center"/>
    </xf>
    <xf numFmtId="2" fontId="0" fillId="0" borderId="6" xfId="0" applyNumberFormat="1" applyBorder="1" applyAlignment="1">
      <alignment horizontal="center"/>
    </xf>
    <xf numFmtId="0" fontId="8" fillId="0" borderId="0" xfId="0" applyFont="1" applyBorder="1" applyProtection="1"/>
    <xf numFmtId="2" fontId="3" fillId="0" borderId="0" xfId="0" applyNumberFormat="1" applyFont="1" applyFill="1" applyBorder="1" applyAlignment="1" applyProtection="1">
      <alignment horizontal="center"/>
    </xf>
    <xf numFmtId="2" fontId="3" fillId="4" borderId="1" xfId="0" applyNumberFormat="1" applyFont="1" applyFill="1" applyBorder="1" applyAlignment="1" applyProtection="1">
      <alignment horizontal="center"/>
    </xf>
    <xf numFmtId="2" fontId="3" fillId="5" borderId="1" xfId="0" applyNumberFormat="1" applyFont="1" applyFill="1" applyBorder="1" applyAlignment="1" applyProtection="1">
      <alignment horizontal="center"/>
    </xf>
    <xf numFmtId="9" fontId="0" fillId="0" borderId="0" xfId="0" applyNumberForma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6" xfId="0" applyFill="1" applyBorder="1"/>
    <xf numFmtId="0" fontId="7" fillId="0" borderId="0" xfId="0" quotePrefix="1" applyFont="1" applyAlignment="1">
      <alignment horizontal="center"/>
    </xf>
    <xf numFmtId="2" fontId="3" fillId="2" borderId="1" xfId="0" quotePrefix="1" applyNumberFormat="1" applyFont="1" applyFill="1" applyBorder="1" applyAlignment="1" applyProtection="1">
      <alignment horizontal="center"/>
    </xf>
    <xf numFmtId="0" fontId="9" fillId="0" borderId="0" xfId="0" quotePrefix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6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8</xdr:col>
      <xdr:colOff>495300</xdr:colOff>
      <xdr:row>58</xdr:row>
      <xdr:rowOff>0</xdr:rowOff>
    </xdr:to>
    <xdr:pic>
      <xdr:nvPicPr>
        <xdr:cNvPr id="3" name="Picture 2" descr="ISO7641 graphic me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9334500"/>
          <a:ext cx="4762500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13</xdr:col>
      <xdr:colOff>419100</xdr:colOff>
      <xdr:row>24</xdr:row>
      <xdr:rowOff>0</xdr:rowOff>
    </xdr:to>
    <xdr:pic>
      <xdr:nvPicPr>
        <xdr:cNvPr id="2" name="Picture 1" descr="tongue strength graphic singl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81625" y="1524000"/>
          <a:ext cx="2857500" cy="2857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13</xdr:col>
      <xdr:colOff>419100</xdr:colOff>
      <xdr:row>45</xdr:row>
      <xdr:rowOff>0</xdr:rowOff>
    </xdr:to>
    <xdr:pic>
      <xdr:nvPicPr>
        <xdr:cNvPr id="3" name="Picture 2" descr="tongue strength graphic A-frame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81625" y="5334000"/>
          <a:ext cx="2857500" cy="2857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57</xdr:row>
      <xdr:rowOff>0</xdr:rowOff>
    </xdr:from>
    <xdr:to>
      <xdr:col>13</xdr:col>
      <xdr:colOff>419100</xdr:colOff>
      <xdr:row>72</xdr:row>
      <xdr:rowOff>0</xdr:rowOff>
    </xdr:to>
    <xdr:pic>
      <xdr:nvPicPr>
        <xdr:cNvPr id="4" name="Picture 3" descr="tongue strength graphic composit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381625" y="10287000"/>
          <a:ext cx="2857500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0</xdr:rowOff>
    </xdr:from>
    <xdr:to>
      <xdr:col>13</xdr:col>
      <xdr:colOff>419100</xdr:colOff>
      <xdr:row>25</xdr:row>
      <xdr:rowOff>0</xdr:rowOff>
    </xdr:to>
    <xdr:pic>
      <xdr:nvPicPr>
        <xdr:cNvPr id="2" name="Picture 1" descr="tongue strength graphic singl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81625" y="1714500"/>
          <a:ext cx="2857500" cy="2857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13</xdr:col>
      <xdr:colOff>419100</xdr:colOff>
      <xdr:row>46</xdr:row>
      <xdr:rowOff>0</xdr:rowOff>
    </xdr:to>
    <xdr:pic>
      <xdr:nvPicPr>
        <xdr:cNvPr id="3" name="Picture 2" descr="tongue strength graphic A-frame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81625" y="5715000"/>
          <a:ext cx="2857500" cy="2857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13</xdr:col>
      <xdr:colOff>419100</xdr:colOff>
      <xdr:row>74</xdr:row>
      <xdr:rowOff>0</xdr:rowOff>
    </xdr:to>
    <xdr:pic>
      <xdr:nvPicPr>
        <xdr:cNvPr id="4" name="Picture 3" descr="tongue strength graphic composit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381625" y="10858500"/>
          <a:ext cx="2857500" cy="285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180976</xdr:colOff>
      <xdr:row>5</xdr:row>
      <xdr:rowOff>95251</xdr:rowOff>
    </xdr:from>
    <xdr:to>
      <xdr:col>6</xdr:col>
      <xdr:colOff>838200</xdr:colOff>
      <xdr:row>17</xdr:row>
      <xdr:rowOff>161925</xdr:rowOff>
    </xdr:to>
    <xdr:pic>
      <xdr:nvPicPr>
        <xdr:cNvPr id="4" name="Picture 3" descr="tongue strength graphic singl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6" y="1047751"/>
          <a:ext cx="2352674" cy="23526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5</xdr:row>
      <xdr:rowOff>9525</xdr:rowOff>
    </xdr:from>
    <xdr:to>
      <xdr:col>6</xdr:col>
      <xdr:colOff>819150</xdr:colOff>
      <xdr:row>17</xdr:row>
      <xdr:rowOff>114300</xdr:rowOff>
    </xdr:to>
    <xdr:pic>
      <xdr:nvPicPr>
        <xdr:cNvPr id="2" name="Picture 1" descr="tongue strength graphic A-fram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5" y="962025"/>
          <a:ext cx="2390775" cy="2390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5</xdr:row>
      <xdr:rowOff>76200</xdr:rowOff>
    </xdr:from>
    <xdr:to>
      <xdr:col>7</xdr:col>
      <xdr:colOff>19050</xdr:colOff>
      <xdr:row>18</xdr:row>
      <xdr:rowOff>47625</xdr:rowOff>
    </xdr:to>
    <xdr:pic>
      <xdr:nvPicPr>
        <xdr:cNvPr id="3" name="Picture 2" descr="tongue strength graphic composit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6700" y="1028700"/>
          <a:ext cx="2447925" cy="244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tabSelected="1" workbookViewId="0"/>
  </sheetViews>
  <sheetFormatPr defaultRowHeight="15"/>
  <sheetData>
    <row r="1" spans="1:1">
      <c r="A1" s="2" t="s">
        <v>318</v>
      </c>
    </row>
    <row r="2" spans="1:1">
      <c r="A2" s="2"/>
    </row>
    <row r="3" spans="1:1">
      <c r="A3" s="63" t="s">
        <v>50</v>
      </c>
    </row>
    <row r="5" spans="1:1">
      <c r="A5" t="s">
        <v>51</v>
      </c>
    </row>
    <row r="6" spans="1:1">
      <c r="A6" s="62" t="s">
        <v>62</v>
      </c>
    </row>
    <row r="7" spans="1:1">
      <c r="A7" s="62" t="s">
        <v>63</v>
      </c>
    </row>
    <row r="9" spans="1:1">
      <c r="A9" t="s">
        <v>74</v>
      </c>
    </row>
    <row r="10" spans="1:1">
      <c r="A10" t="s">
        <v>75</v>
      </c>
    </row>
    <row r="12" spans="1:1">
      <c r="A12" s="63" t="s">
        <v>60</v>
      </c>
    </row>
    <row r="14" spans="1:1">
      <c r="A14" t="s">
        <v>315</v>
      </c>
    </row>
    <row r="15" spans="1:1">
      <c r="A15" t="s">
        <v>314</v>
      </c>
    </row>
    <row r="17" spans="1:3">
      <c r="A17" t="s">
        <v>58</v>
      </c>
    </row>
    <row r="18" spans="1:3">
      <c r="A18" s="62" t="s">
        <v>59</v>
      </c>
    </row>
    <row r="20" spans="1:3">
      <c r="A20" s="63" t="s">
        <v>64</v>
      </c>
    </row>
    <row r="22" spans="1:3">
      <c r="A22" t="s">
        <v>65</v>
      </c>
    </row>
    <row r="24" spans="1:3">
      <c r="A24" t="s">
        <v>0</v>
      </c>
      <c r="C24" t="s">
        <v>67</v>
      </c>
    </row>
    <row r="25" spans="1:3">
      <c r="C25" t="s">
        <v>66</v>
      </c>
    </row>
    <row r="26" spans="1:3">
      <c r="C26" t="s">
        <v>68</v>
      </c>
    </row>
    <row r="28" spans="1:3">
      <c r="A28" t="s">
        <v>1</v>
      </c>
      <c r="C28" t="s">
        <v>69</v>
      </c>
    </row>
    <row r="30" spans="1:3">
      <c r="A30" t="s">
        <v>2</v>
      </c>
      <c r="C30" t="s">
        <v>71</v>
      </c>
    </row>
    <row r="31" spans="1:3">
      <c r="C31" t="s">
        <v>70</v>
      </c>
    </row>
    <row r="33" spans="1:1">
      <c r="A33" t="s">
        <v>95</v>
      </c>
    </row>
    <row r="35" spans="1:1">
      <c r="A35" t="s">
        <v>76</v>
      </c>
    </row>
    <row r="36" spans="1:1">
      <c r="A36" t="s">
        <v>77</v>
      </c>
    </row>
    <row r="38" spans="1:1">
      <c r="A38" s="63" t="s">
        <v>61</v>
      </c>
    </row>
    <row r="40" spans="1:1">
      <c r="A40" t="s">
        <v>78</v>
      </c>
    </row>
    <row r="41" spans="1:1">
      <c r="A41" t="s">
        <v>79</v>
      </c>
    </row>
    <row r="43" spans="1:1">
      <c r="A43" t="s">
        <v>81</v>
      </c>
    </row>
    <row r="44" spans="1:1">
      <c r="A44" t="s">
        <v>80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60" spans="1:1">
      <c r="A60" t="s">
        <v>86</v>
      </c>
    </row>
    <row r="61" spans="1:1">
      <c r="A61" s="62" t="s">
        <v>85</v>
      </c>
    </row>
    <row r="63" spans="1:1">
      <c r="A63" t="s">
        <v>87</v>
      </c>
    </row>
    <row r="64" spans="1:1">
      <c r="A64" t="s">
        <v>313</v>
      </c>
    </row>
    <row r="66" spans="1:1">
      <c r="A66" s="63" t="s">
        <v>21</v>
      </c>
    </row>
    <row r="68" spans="1:1">
      <c r="A68" t="s">
        <v>88</v>
      </c>
    </row>
    <row r="70" spans="1:1">
      <c r="A70" t="s">
        <v>89</v>
      </c>
    </row>
    <row r="71" spans="1:1">
      <c r="A71" t="s">
        <v>90</v>
      </c>
    </row>
    <row r="73" spans="1:1">
      <c r="A73" s="63" t="s">
        <v>91</v>
      </c>
    </row>
    <row r="75" spans="1:1">
      <c r="A75" t="s">
        <v>72</v>
      </c>
    </row>
    <row r="76" spans="1:1">
      <c r="A76" t="s">
        <v>73</v>
      </c>
    </row>
    <row r="78" spans="1:1">
      <c r="A78" t="s">
        <v>93</v>
      </c>
    </row>
    <row r="79" spans="1:1">
      <c r="A79" t="s">
        <v>92</v>
      </c>
    </row>
    <row r="81" spans="1:1">
      <c r="A81" t="s">
        <v>94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7"/>
  <sheetViews>
    <sheetView workbookViewId="0"/>
  </sheetViews>
  <sheetFormatPr defaultRowHeight="15"/>
  <cols>
    <col min="1" max="2" width="6.7109375" customWidth="1"/>
    <col min="3" max="3" width="16.85546875" customWidth="1"/>
    <col min="4" max="8" width="9.140625" style="1"/>
    <col min="9" max="9" width="4.7109375" style="1" customWidth="1"/>
    <col min="14" max="14" width="10.85546875" customWidth="1"/>
  </cols>
  <sheetData>
    <row r="1" spans="1:16">
      <c r="A1" s="2" t="s">
        <v>316</v>
      </c>
    </row>
    <row r="3" spans="1:16">
      <c r="A3" t="s">
        <v>312</v>
      </c>
      <c r="L3" s="64"/>
      <c r="M3" s="64"/>
      <c r="N3" s="64"/>
      <c r="O3" s="64"/>
      <c r="P3" s="64"/>
    </row>
    <row r="4" spans="1:16">
      <c r="A4" t="s">
        <v>48</v>
      </c>
      <c r="L4" s="64"/>
      <c r="M4" s="64"/>
      <c r="N4" s="64"/>
      <c r="O4" s="64"/>
      <c r="P4" s="64"/>
    </row>
    <row r="5" spans="1:16">
      <c r="A5" t="s">
        <v>49</v>
      </c>
      <c r="J5" s="1"/>
      <c r="L5" s="64"/>
      <c r="M5" s="64"/>
      <c r="N5" s="64"/>
      <c r="O5" s="64"/>
      <c r="P5" s="64"/>
    </row>
    <row r="6" spans="1:16">
      <c r="A6" t="s">
        <v>292</v>
      </c>
      <c r="J6" s="1"/>
    </row>
    <row r="7" spans="1:16">
      <c r="J7" s="1"/>
    </row>
    <row r="8" spans="1:16">
      <c r="A8" s="2" t="s">
        <v>45</v>
      </c>
      <c r="J8" s="1"/>
    </row>
    <row r="9" spans="1:16">
      <c r="B9" s="2"/>
      <c r="F9" s="59" t="s">
        <v>275</v>
      </c>
    </row>
    <row r="10" spans="1:16">
      <c r="B10" s="49" t="s">
        <v>274</v>
      </c>
    </row>
    <row r="11" spans="1:16">
      <c r="D11" s="93">
        <v>750</v>
      </c>
      <c r="E11" s="93">
        <v>900</v>
      </c>
      <c r="F11" s="93">
        <v>1050</v>
      </c>
      <c r="G11" s="93">
        <v>1200</v>
      </c>
      <c r="H11" s="93">
        <v>1350</v>
      </c>
    </row>
    <row r="12" spans="1:16">
      <c r="C12" t="s">
        <v>0</v>
      </c>
      <c r="D12" s="64">
        <v>320</v>
      </c>
      <c r="E12" s="64">
        <v>270</v>
      </c>
      <c r="F12" s="64">
        <v>230</v>
      </c>
      <c r="G12" s="64">
        <v>200</v>
      </c>
      <c r="H12" s="64">
        <v>180</v>
      </c>
      <c r="J12" s="1"/>
      <c r="K12" s="51"/>
      <c r="L12" s="51"/>
      <c r="M12" s="51"/>
      <c r="N12" s="51"/>
      <c r="O12" s="51"/>
    </row>
    <row r="13" spans="1:16">
      <c r="B13" s="1"/>
      <c r="C13" t="s">
        <v>1</v>
      </c>
      <c r="D13" s="64">
        <v>450</v>
      </c>
      <c r="E13" s="64">
        <v>375</v>
      </c>
      <c r="F13" s="64">
        <v>320</v>
      </c>
      <c r="G13" s="64">
        <v>280</v>
      </c>
      <c r="H13" s="64">
        <v>250</v>
      </c>
      <c r="J13" s="1"/>
      <c r="K13" s="51"/>
      <c r="L13" s="51"/>
      <c r="M13" s="51"/>
      <c r="N13" s="51"/>
      <c r="O13" s="51"/>
    </row>
    <row r="14" spans="1:16">
      <c r="B14" s="1"/>
      <c r="C14" t="s">
        <v>2</v>
      </c>
      <c r="D14" s="64">
        <v>675</v>
      </c>
      <c r="E14" s="64">
        <v>560</v>
      </c>
      <c r="F14" s="64">
        <v>480</v>
      </c>
      <c r="G14" s="64">
        <v>420</v>
      </c>
      <c r="H14" s="64">
        <v>375</v>
      </c>
      <c r="J14" s="1"/>
      <c r="K14" s="51"/>
      <c r="L14" s="51"/>
      <c r="M14" s="51"/>
      <c r="N14" s="51"/>
      <c r="O14" s="51"/>
    </row>
    <row r="16" spans="1:16">
      <c r="B16" s="49" t="s">
        <v>283</v>
      </c>
    </row>
    <row r="17" spans="1:15">
      <c r="D17" s="93">
        <v>750</v>
      </c>
      <c r="E17" s="93">
        <v>900</v>
      </c>
      <c r="F17" s="93">
        <v>1050</v>
      </c>
      <c r="G17" s="93">
        <v>1200</v>
      </c>
      <c r="H17" s="93">
        <v>1350</v>
      </c>
    </row>
    <row r="18" spans="1:15">
      <c r="C18" t="s">
        <v>0</v>
      </c>
      <c r="D18" s="64">
        <v>485</v>
      </c>
      <c r="E18" s="64">
        <v>405</v>
      </c>
      <c r="F18" s="64">
        <v>345</v>
      </c>
      <c r="G18" s="64">
        <v>305</v>
      </c>
      <c r="H18" s="64">
        <v>270</v>
      </c>
      <c r="J18" s="1"/>
      <c r="K18" s="51"/>
      <c r="L18" s="51"/>
      <c r="M18" s="51"/>
      <c r="N18" s="51"/>
      <c r="O18" s="51"/>
    </row>
    <row r="19" spans="1:15">
      <c r="B19" s="1"/>
      <c r="C19" t="s">
        <v>1</v>
      </c>
      <c r="D19" s="64">
        <v>675</v>
      </c>
      <c r="E19" s="64">
        <v>560</v>
      </c>
      <c r="F19" s="64">
        <v>480</v>
      </c>
      <c r="G19" s="64">
        <v>420</v>
      </c>
      <c r="H19" s="64">
        <f>H18/0.72</f>
        <v>375</v>
      </c>
      <c r="J19" s="1"/>
      <c r="K19" s="51"/>
      <c r="L19" s="51"/>
      <c r="M19" s="51"/>
      <c r="N19" s="51"/>
      <c r="O19" s="51"/>
    </row>
    <row r="20" spans="1:15">
      <c r="B20" s="1"/>
      <c r="C20" t="s">
        <v>2</v>
      </c>
      <c r="D20" s="95" t="s">
        <v>291</v>
      </c>
      <c r="E20" s="95">
        <v>840</v>
      </c>
      <c r="F20" s="64">
        <v>720</v>
      </c>
      <c r="G20" s="64">
        <v>630</v>
      </c>
      <c r="H20" s="64">
        <v>560</v>
      </c>
      <c r="J20" s="1"/>
      <c r="K20" s="51"/>
      <c r="L20" s="51"/>
      <c r="M20" s="51"/>
      <c r="N20" s="51"/>
      <c r="O20" s="51"/>
    </row>
    <row r="21" spans="1:15">
      <c r="J21" s="1"/>
      <c r="K21" s="51"/>
      <c r="L21" s="51"/>
      <c r="M21" s="51"/>
      <c r="N21" s="51"/>
      <c r="O21" s="51"/>
    </row>
    <row r="22" spans="1:15">
      <c r="B22" s="49" t="s">
        <v>282</v>
      </c>
    </row>
    <row r="23" spans="1:15">
      <c r="D23" s="93">
        <v>750</v>
      </c>
      <c r="E23" s="93">
        <v>900</v>
      </c>
      <c r="F23" s="93">
        <v>1050</v>
      </c>
      <c r="G23" s="93">
        <v>1200</v>
      </c>
      <c r="H23" s="93">
        <v>1350</v>
      </c>
    </row>
    <row r="24" spans="1:15">
      <c r="C24" t="s">
        <v>0</v>
      </c>
      <c r="D24" s="64">
        <v>680</v>
      </c>
      <c r="E24" s="64">
        <v>565</v>
      </c>
      <c r="F24" s="64">
        <v>485</v>
      </c>
      <c r="G24" s="64">
        <v>425</v>
      </c>
      <c r="H24" s="64">
        <v>375</v>
      </c>
      <c r="K24" s="51"/>
      <c r="L24" s="51"/>
      <c r="M24" s="51"/>
      <c r="N24" s="51"/>
      <c r="O24" s="51"/>
    </row>
    <row r="25" spans="1:15">
      <c r="B25" s="1"/>
      <c r="C25" t="s">
        <v>1</v>
      </c>
      <c r="D25" s="64">
        <v>945</v>
      </c>
      <c r="E25" s="64">
        <v>785</v>
      </c>
      <c r="F25" s="64">
        <v>675</v>
      </c>
      <c r="G25" s="64">
        <v>590</v>
      </c>
      <c r="H25" s="64">
        <v>525</v>
      </c>
      <c r="K25" s="51"/>
      <c r="L25" s="51"/>
      <c r="M25" s="51"/>
      <c r="N25" s="51"/>
      <c r="O25" s="51"/>
    </row>
    <row r="26" spans="1:15">
      <c r="B26" s="1"/>
      <c r="C26" t="s">
        <v>2</v>
      </c>
      <c r="D26" s="95" t="s">
        <v>291</v>
      </c>
      <c r="E26" s="95" t="s">
        <v>291</v>
      </c>
      <c r="F26" s="95" t="s">
        <v>291</v>
      </c>
      <c r="G26" s="95" t="s">
        <v>291</v>
      </c>
      <c r="H26" s="95">
        <v>785</v>
      </c>
      <c r="K26" s="51"/>
      <c r="L26" s="51"/>
      <c r="M26" s="51"/>
      <c r="N26" s="51"/>
      <c r="O26" s="51"/>
    </row>
    <row r="27" spans="1:15">
      <c r="A27" s="22"/>
      <c r="B27" s="22"/>
      <c r="C27" s="22"/>
      <c r="D27" s="60"/>
      <c r="E27" s="60"/>
      <c r="F27" s="60"/>
      <c r="G27" s="60"/>
      <c r="H27" s="60"/>
      <c r="I27" s="25"/>
      <c r="J27" s="22"/>
      <c r="K27" s="61"/>
      <c r="L27" s="61"/>
      <c r="M27" s="61"/>
      <c r="N27" s="61"/>
      <c r="O27" s="51"/>
    </row>
    <row r="29" spans="1:15">
      <c r="A29" s="2" t="s">
        <v>46</v>
      </c>
    </row>
    <row r="30" spans="1:15">
      <c r="F30" s="59" t="s">
        <v>275</v>
      </c>
    </row>
    <row r="31" spans="1:15">
      <c r="B31" s="49" t="s">
        <v>285</v>
      </c>
    </row>
    <row r="32" spans="1:15">
      <c r="D32" s="93">
        <v>750</v>
      </c>
      <c r="E32" s="93">
        <v>900</v>
      </c>
      <c r="F32" s="93">
        <v>1050</v>
      </c>
      <c r="G32" s="93">
        <v>1200</v>
      </c>
      <c r="H32" s="93">
        <v>1350</v>
      </c>
    </row>
    <row r="33" spans="2:15">
      <c r="C33" t="s">
        <v>0</v>
      </c>
      <c r="D33" s="64">
        <v>155</v>
      </c>
      <c r="E33" s="64">
        <v>130</v>
      </c>
      <c r="F33" s="64">
        <v>110</v>
      </c>
      <c r="G33" s="64">
        <v>95</v>
      </c>
      <c r="H33" s="64">
        <v>85</v>
      </c>
      <c r="K33" s="52"/>
    </row>
    <row r="34" spans="2:15">
      <c r="B34" s="1"/>
      <c r="C34" t="s">
        <v>1</v>
      </c>
      <c r="D34" s="64">
        <v>215</v>
      </c>
      <c r="E34" s="64">
        <v>180</v>
      </c>
      <c r="F34" s="64">
        <v>155</v>
      </c>
      <c r="G34" s="64">
        <v>135</v>
      </c>
      <c r="H34" s="64">
        <v>120</v>
      </c>
      <c r="K34" s="52"/>
    </row>
    <row r="35" spans="2:15">
      <c r="B35" s="1"/>
      <c r="C35" t="s">
        <v>2</v>
      </c>
      <c r="D35" s="64">
        <v>320</v>
      </c>
      <c r="E35" s="64">
        <v>265</v>
      </c>
      <c r="F35" s="64">
        <v>230</v>
      </c>
      <c r="G35" s="64">
        <v>200</v>
      </c>
      <c r="H35" s="64">
        <v>180</v>
      </c>
      <c r="K35" s="52"/>
    </row>
    <row r="37" spans="2:15">
      <c r="B37" s="49" t="s">
        <v>284</v>
      </c>
      <c r="C37" s="49"/>
    </row>
    <row r="38" spans="2:15">
      <c r="D38" s="93">
        <v>750</v>
      </c>
      <c r="E38" s="93">
        <v>900</v>
      </c>
      <c r="F38" s="93">
        <v>1050</v>
      </c>
      <c r="G38" s="93">
        <v>1200</v>
      </c>
      <c r="H38" s="93">
        <v>1350</v>
      </c>
    </row>
    <row r="39" spans="2:15">
      <c r="C39" t="s">
        <v>0</v>
      </c>
      <c r="D39" s="64">
        <v>250</v>
      </c>
      <c r="E39" s="64">
        <v>210</v>
      </c>
      <c r="F39" s="64">
        <v>180</v>
      </c>
      <c r="G39" s="64">
        <v>160</v>
      </c>
      <c r="H39" s="64">
        <v>140</v>
      </c>
      <c r="K39" s="51"/>
      <c r="L39" s="51"/>
      <c r="M39" s="51"/>
      <c r="N39" s="51"/>
      <c r="O39" s="51"/>
    </row>
    <row r="40" spans="2:15">
      <c r="B40" s="1"/>
      <c r="C40" t="s">
        <v>1</v>
      </c>
      <c r="D40" s="64">
        <v>350</v>
      </c>
      <c r="E40" s="64">
        <v>290</v>
      </c>
      <c r="F40" s="64">
        <v>250</v>
      </c>
      <c r="G40" s="64">
        <v>220</v>
      </c>
      <c r="H40" s="64">
        <v>195</v>
      </c>
      <c r="K40" s="51"/>
      <c r="L40" s="51"/>
      <c r="M40" s="51"/>
      <c r="N40" s="51"/>
      <c r="O40" s="51"/>
    </row>
    <row r="41" spans="2:15">
      <c r="B41" s="1"/>
      <c r="C41" t="s">
        <v>2</v>
      </c>
      <c r="D41" s="64">
        <v>525</v>
      </c>
      <c r="E41" s="64">
        <v>440</v>
      </c>
      <c r="F41" s="64">
        <v>375</v>
      </c>
      <c r="G41" s="64">
        <v>330</v>
      </c>
      <c r="H41" s="64">
        <v>290</v>
      </c>
      <c r="K41" s="51"/>
      <c r="L41" s="51"/>
      <c r="M41" s="51"/>
      <c r="N41" s="51"/>
      <c r="O41" s="51"/>
    </row>
    <row r="43" spans="2:15">
      <c r="B43" s="49" t="s">
        <v>307</v>
      </c>
    </row>
    <row r="44" spans="2:15">
      <c r="D44" s="93">
        <v>750</v>
      </c>
      <c r="E44" s="93">
        <v>900</v>
      </c>
      <c r="F44" s="93">
        <v>1050</v>
      </c>
      <c r="G44" s="93">
        <v>1200</v>
      </c>
      <c r="H44" s="93">
        <v>1350</v>
      </c>
    </row>
    <row r="45" spans="2:15">
      <c r="C45" t="s">
        <v>0</v>
      </c>
      <c r="D45" s="64">
        <v>370</v>
      </c>
      <c r="E45" s="64">
        <v>310</v>
      </c>
      <c r="F45" s="64">
        <v>265</v>
      </c>
      <c r="G45" s="64">
        <v>230</v>
      </c>
      <c r="H45" s="64">
        <v>205</v>
      </c>
      <c r="K45" s="51"/>
      <c r="L45" s="51"/>
      <c r="M45" s="51"/>
      <c r="N45" s="51"/>
      <c r="O45" s="51"/>
    </row>
    <row r="46" spans="2:15">
      <c r="B46" s="1"/>
      <c r="C46" t="s">
        <v>1</v>
      </c>
      <c r="D46" s="64">
        <v>515</v>
      </c>
      <c r="E46" s="64">
        <v>430</v>
      </c>
      <c r="F46" s="64">
        <v>365</v>
      </c>
      <c r="G46" s="64">
        <v>320</v>
      </c>
      <c r="H46" s="64">
        <v>285</v>
      </c>
      <c r="K46" s="51"/>
      <c r="L46" s="51"/>
      <c r="M46" s="51"/>
      <c r="N46" s="51"/>
      <c r="O46" s="51"/>
    </row>
    <row r="47" spans="2:15">
      <c r="B47" s="1"/>
      <c r="C47" t="s">
        <v>2</v>
      </c>
      <c r="D47" s="64">
        <v>770</v>
      </c>
      <c r="E47" s="64">
        <v>645</v>
      </c>
      <c r="F47" s="64">
        <v>550</v>
      </c>
      <c r="G47" s="64">
        <v>480</v>
      </c>
      <c r="H47" s="64">
        <v>430</v>
      </c>
      <c r="K47" s="51"/>
      <c r="L47" s="51"/>
      <c r="M47" s="51"/>
      <c r="N47" s="51"/>
      <c r="O47" s="51"/>
    </row>
    <row r="49" spans="1:15">
      <c r="B49" s="49" t="s">
        <v>274</v>
      </c>
    </row>
    <row r="50" spans="1:15">
      <c r="D50" s="93">
        <v>750</v>
      </c>
      <c r="E50" s="93">
        <v>900</v>
      </c>
      <c r="F50" s="93">
        <v>1050</v>
      </c>
      <c r="G50" s="93">
        <v>1200</v>
      </c>
      <c r="H50" s="93">
        <v>1350</v>
      </c>
    </row>
    <row r="51" spans="1:15">
      <c r="C51" t="s">
        <v>0</v>
      </c>
      <c r="D51" s="64">
        <v>645</v>
      </c>
      <c r="E51" s="64">
        <v>540</v>
      </c>
      <c r="F51" s="64">
        <v>460</v>
      </c>
      <c r="G51" s="64">
        <v>405</v>
      </c>
      <c r="H51" s="64">
        <v>360</v>
      </c>
    </row>
    <row r="52" spans="1:15">
      <c r="B52" s="1"/>
      <c r="C52" t="s">
        <v>1</v>
      </c>
      <c r="D52" s="64">
        <v>895</v>
      </c>
      <c r="E52" s="64">
        <v>750</v>
      </c>
      <c r="F52" s="64">
        <v>640</v>
      </c>
      <c r="G52" s="64">
        <v>560</v>
      </c>
      <c r="H52" s="64">
        <v>500</v>
      </c>
    </row>
    <row r="53" spans="1:15">
      <c r="B53" s="1"/>
      <c r="C53" t="s">
        <v>2</v>
      </c>
      <c r="D53" s="95" t="s">
        <v>291</v>
      </c>
      <c r="E53" s="95" t="s">
        <v>291</v>
      </c>
      <c r="F53" s="95" t="s">
        <v>291</v>
      </c>
      <c r="G53" s="95">
        <v>840</v>
      </c>
      <c r="H53" s="64">
        <v>750</v>
      </c>
    </row>
    <row r="54" spans="1:15">
      <c r="A54" s="22"/>
      <c r="B54" s="22"/>
      <c r="C54" s="22"/>
      <c r="D54" s="60"/>
      <c r="E54" s="60"/>
      <c r="F54" s="60"/>
      <c r="G54" s="60"/>
      <c r="H54" s="60"/>
      <c r="I54" s="25"/>
      <c r="J54" s="22"/>
      <c r="K54" s="22"/>
      <c r="L54" s="22"/>
      <c r="M54" s="22"/>
      <c r="N54" s="22"/>
    </row>
    <row r="56" spans="1:15">
      <c r="A56" s="2" t="s">
        <v>47</v>
      </c>
    </row>
    <row r="57" spans="1:15">
      <c r="F57" s="59" t="s">
        <v>281</v>
      </c>
    </row>
    <row r="58" spans="1:15">
      <c r="B58" s="49" t="s">
        <v>287</v>
      </c>
    </row>
    <row r="59" spans="1:15">
      <c r="B59" s="49" t="s">
        <v>286</v>
      </c>
    </row>
    <row r="60" spans="1:15">
      <c r="D60" s="93" t="s">
        <v>276</v>
      </c>
      <c r="E60" s="93" t="s">
        <v>277</v>
      </c>
      <c r="F60" s="93" t="s">
        <v>280</v>
      </c>
      <c r="G60" s="93" t="s">
        <v>278</v>
      </c>
      <c r="H60" s="93" t="s">
        <v>279</v>
      </c>
    </row>
    <row r="61" spans="1:15">
      <c r="C61" t="s">
        <v>0</v>
      </c>
      <c r="D61" s="64">
        <v>475</v>
      </c>
      <c r="E61" s="64">
        <v>395</v>
      </c>
      <c r="F61" s="64">
        <v>340</v>
      </c>
      <c r="G61" s="64">
        <v>295</v>
      </c>
      <c r="H61" s="64">
        <v>265</v>
      </c>
      <c r="K61" s="51"/>
      <c r="L61" s="51"/>
      <c r="M61" s="51"/>
      <c r="N61" s="51"/>
      <c r="O61" s="51"/>
    </row>
    <row r="62" spans="1:15">
      <c r="B62" s="1"/>
      <c r="C62" t="s">
        <v>1</v>
      </c>
      <c r="D62" s="64">
        <v>660</v>
      </c>
      <c r="E62" s="64">
        <v>550</v>
      </c>
      <c r="F62" s="64">
        <v>475</v>
      </c>
      <c r="G62" s="64">
        <v>415</v>
      </c>
      <c r="H62" s="64">
        <v>365</v>
      </c>
      <c r="K62" s="51"/>
      <c r="L62" s="51"/>
      <c r="M62" s="51"/>
      <c r="N62" s="51"/>
      <c r="O62" s="51"/>
    </row>
    <row r="63" spans="1:15">
      <c r="B63" s="1"/>
      <c r="C63" t="s">
        <v>2</v>
      </c>
      <c r="D63" s="95" t="s">
        <v>291</v>
      </c>
      <c r="E63" s="64">
        <v>830</v>
      </c>
      <c r="F63" s="64">
        <v>710</v>
      </c>
      <c r="G63" s="64">
        <v>620</v>
      </c>
      <c r="H63" s="64">
        <v>550</v>
      </c>
      <c r="K63" s="51"/>
      <c r="L63" s="51"/>
      <c r="M63" s="51"/>
      <c r="N63" s="51"/>
      <c r="O63" s="51"/>
    </row>
    <row r="65" spans="2:11">
      <c r="B65" s="49" t="s">
        <v>288</v>
      </c>
    </row>
    <row r="66" spans="2:11">
      <c r="B66" s="49" t="s">
        <v>289</v>
      </c>
    </row>
    <row r="67" spans="2:11">
      <c r="D67" s="93" t="s">
        <v>276</v>
      </c>
      <c r="E67" s="93" t="s">
        <v>277</v>
      </c>
      <c r="F67" s="93" t="s">
        <v>280</v>
      </c>
      <c r="G67" s="93" t="s">
        <v>278</v>
      </c>
      <c r="H67" s="93" t="s">
        <v>279</v>
      </c>
    </row>
    <row r="68" spans="2:11">
      <c r="C68" t="s">
        <v>0</v>
      </c>
      <c r="D68" s="64">
        <v>730</v>
      </c>
      <c r="E68" s="64">
        <v>605</v>
      </c>
      <c r="F68" s="64">
        <v>520</v>
      </c>
      <c r="G68" s="64">
        <v>455</v>
      </c>
      <c r="H68" s="64">
        <v>405</v>
      </c>
    </row>
    <row r="69" spans="2:11">
      <c r="B69" s="1"/>
      <c r="C69" t="s">
        <v>1</v>
      </c>
      <c r="D69" s="64">
        <v>1010</v>
      </c>
      <c r="E69" s="64">
        <v>840</v>
      </c>
      <c r="F69" s="64">
        <v>720</v>
      </c>
      <c r="G69" s="64">
        <v>630</v>
      </c>
      <c r="H69" s="64">
        <v>560</v>
      </c>
    </row>
    <row r="70" spans="2:11">
      <c r="B70" s="1"/>
      <c r="C70" t="s">
        <v>2</v>
      </c>
      <c r="D70" s="95" t="s">
        <v>291</v>
      </c>
      <c r="E70" s="95" t="s">
        <v>291</v>
      </c>
      <c r="F70" s="95" t="s">
        <v>291</v>
      </c>
      <c r="G70" s="95" t="s">
        <v>291</v>
      </c>
      <c r="H70" s="95" t="s">
        <v>291</v>
      </c>
    </row>
    <row r="72" spans="2:11">
      <c r="B72" s="49" t="s">
        <v>290</v>
      </c>
    </row>
    <row r="73" spans="2:11">
      <c r="B73" s="49" t="s">
        <v>308</v>
      </c>
    </row>
    <row r="74" spans="2:11">
      <c r="D74" s="93" t="s">
        <v>276</v>
      </c>
      <c r="E74" s="93" t="s">
        <v>277</v>
      </c>
      <c r="F74" s="93" t="s">
        <v>280</v>
      </c>
      <c r="G74" s="93" t="s">
        <v>278</v>
      </c>
      <c r="H74" s="93" t="s">
        <v>279</v>
      </c>
    </row>
    <row r="75" spans="2:11">
      <c r="C75" t="s">
        <v>0</v>
      </c>
      <c r="D75" s="64">
        <v>1020</v>
      </c>
      <c r="E75" s="64">
        <v>850</v>
      </c>
      <c r="F75" s="64">
        <v>725</v>
      </c>
      <c r="G75" s="64">
        <v>635</v>
      </c>
      <c r="H75" s="64">
        <v>565</v>
      </c>
    </row>
    <row r="76" spans="2:11">
      <c r="B76" s="1"/>
      <c r="C76" t="s">
        <v>1</v>
      </c>
      <c r="D76" s="64">
        <v>1415</v>
      </c>
      <c r="E76" s="64">
        <v>1180</v>
      </c>
      <c r="F76" s="64">
        <v>1010</v>
      </c>
      <c r="G76" s="64">
        <v>885</v>
      </c>
      <c r="H76" s="64">
        <v>785</v>
      </c>
    </row>
    <row r="77" spans="2:11">
      <c r="B77" s="1"/>
      <c r="C77" t="s">
        <v>2</v>
      </c>
      <c r="D77" s="95" t="s">
        <v>291</v>
      </c>
      <c r="E77" s="95" t="s">
        <v>291</v>
      </c>
      <c r="F77" s="95" t="s">
        <v>291</v>
      </c>
      <c r="G77" s="95" t="s">
        <v>291</v>
      </c>
      <c r="H77" s="95" t="s">
        <v>291</v>
      </c>
      <c r="K77" t="s">
        <v>94</v>
      </c>
    </row>
  </sheetData>
  <pageMargins left="0.56999999999999995" right="0.87" top="0.38" bottom="0.44" header="0.35" footer="0.46"/>
  <pageSetup paperSize="9" scale="67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9"/>
  <sheetViews>
    <sheetView workbookViewId="0"/>
  </sheetViews>
  <sheetFormatPr defaultRowHeight="15"/>
  <cols>
    <col min="1" max="2" width="6.7109375" customWidth="1"/>
    <col min="3" max="3" width="16.85546875" customWidth="1"/>
    <col min="4" max="8" width="9.140625" style="1"/>
    <col min="9" max="9" width="4.7109375" style="1" customWidth="1"/>
    <col min="14" max="14" width="10.85546875" customWidth="1"/>
  </cols>
  <sheetData>
    <row r="1" spans="1:21">
      <c r="A1" s="2" t="s">
        <v>317</v>
      </c>
    </row>
    <row r="3" spans="1:21">
      <c r="A3" t="s">
        <v>302</v>
      </c>
    </row>
    <row r="4" spans="1:21">
      <c r="A4" t="s">
        <v>311</v>
      </c>
      <c r="L4" s="64"/>
      <c r="M4" s="64"/>
      <c r="N4" s="64"/>
      <c r="O4" s="64"/>
      <c r="P4" s="64"/>
    </row>
    <row r="5" spans="1:21">
      <c r="A5" t="s">
        <v>48</v>
      </c>
      <c r="L5" s="64"/>
      <c r="M5" s="64"/>
      <c r="N5" s="64"/>
      <c r="O5" s="64"/>
      <c r="P5" s="64"/>
    </row>
    <row r="6" spans="1:21">
      <c r="A6" t="s">
        <v>49</v>
      </c>
      <c r="J6" s="1"/>
      <c r="L6" s="64"/>
      <c r="M6" s="64"/>
      <c r="N6" s="64"/>
      <c r="O6" s="64"/>
      <c r="P6" s="64"/>
    </row>
    <row r="7" spans="1:21">
      <c r="A7" t="s">
        <v>296</v>
      </c>
      <c r="J7" s="1"/>
    </row>
    <row r="8" spans="1:21">
      <c r="J8" s="1"/>
    </row>
    <row r="9" spans="1:21">
      <c r="A9" s="2" t="s">
        <v>45</v>
      </c>
      <c r="J9" s="1"/>
    </row>
    <row r="10" spans="1:21">
      <c r="B10" s="2"/>
      <c r="F10" s="59" t="s">
        <v>294</v>
      </c>
    </row>
    <row r="11" spans="1:21">
      <c r="B11" s="49" t="s">
        <v>303</v>
      </c>
    </row>
    <row r="12" spans="1:21">
      <c r="D12" s="93">
        <v>30</v>
      </c>
      <c r="E12" s="93">
        <v>35</v>
      </c>
      <c r="F12" s="93">
        <v>41</v>
      </c>
      <c r="G12" s="93">
        <v>47</v>
      </c>
      <c r="H12" s="93">
        <v>53</v>
      </c>
      <c r="Q12" s="93"/>
      <c r="R12" s="93"/>
      <c r="S12" s="93"/>
      <c r="T12" s="93"/>
      <c r="U12" s="93"/>
    </row>
    <row r="13" spans="1:21">
      <c r="C13" t="s">
        <v>0</v>
      </c>
      <c r="D13" s="64">
        <f>ROUND('Simple Table Metric'!D12*2.204,-1)</f>
        <v>710</v>
      </c>
      <c r="E13" s="64">
        <f>ROUND('Simple Table Metric'!E12*2.204,-1)</f>
        <v>600</v>
      </c>
      <c r="F13" s="64">
        <f>ROUND('Simple Table Metric'!F12*2.204,-1)</f>
        <v>510</v>
      </c>
      <c r="G13" s="64">
        <f>ROUND('Simple Table Metric'!G12*2.204,-1)</f>
        <v>440</v>
      </c>
      <c r="H13" s="64">
        <f>ROUND('Simple Table Metric'!H12*2.204,-1)</f>
        <v>400</v>
      </c>
      <c r="J13" s="1"/>
      <c r="K13" s="51"/>
      <c r="L13" s="51"/>
      <c r="M13" s="51"/>
      <c r="N13" s="51"/>
      <c r="O13" s="51"/>
    </row>
    <row r="14" spans="1:21">
      <c r="B14" s="1"/>
      <c r="C14" t="s">
        <v>1</v>
      </c>
      <c r="D14" s="64">
        <f>ROUND('Simple Table Metric'!D13*2.204,-1)</f>
        <v>990</v>
      </c>
      <c r="E14" s="64">
        <f>ROUND('Simple Table Metric'!E13*2.204,-1)</f>
        <v>830</v>
      </c>
      <c r="F14" s="64">
        <f>ROUND('Simple Table Metric'!F13*2.204,-1)</f>
        <v>710</v>
      </c>
      <c r="G14" s="64">
        <f>ROUND('Simple Table Metric'!G13*2.204,-1)</f>
        <v>620</v>
      </c>
      <c r="H14" s="64">
        <f>ROUND('Simple Table Metric'!H13*2.204,-1)</f>
        <v>550</v>
      </c>
      <c r="J14" s="1"/>
      <c r="K14" s="51"/>
      <c r="L14" s="51"/>
      <c r="M14" s="51"/>
      <c r="N14" s="51"/>
      <c r="O14" s="51"/>
    </row>
    <row r="15" spans="1:21">
      <c r="B15" s="1"/>
      <c r="C15" t="s">
        <v>2</v>
      </c>
      <c r="D15" s="64">
        <f>ROUND('Simple Table Metric'!D14*2.204,-1)</f>
        <v>1490</v>
      </c>
      <c r="E15" s="64">
        <f>ROUND('Simple Table Metric'!E14*2.204,-1)</f>
        <v>1230</v>
      </c>
      <c r="F15" s="64">
        <f>ROUND('Simple Table Metric'!F14*2.204,-1)</f>
        <v>1060</v>
      </c>
      <c r="G15" s="64">
        <f>ROUND('Simple Table Metric'!G14*2.204,-1)</f>
        <v>930</v>
      </c>
      <c r="H15" s="64">
        <f>ROUND('Simple Table Metric'!H14*2.204,-1)</f>
        <v>830</v>
      </c>
      <c r="J15" s="1"/>
      <c r="K15" s="51"/>
      <c r="L15" s="51"/>
      <c r="M15" s="51"/>
      <c r="N15" s="51"/>
      <c r="O15" s="51"/>
    </row>
    <row r="17" spans="1:15">
      <c r="B17" s="49" t="s">
        <v>304</v>
      </c>
    </row>
    <row r="18" spans="1:15">
      <c r="D18" s="93">
        <v>30</v>
      </c>
      <c r="E18" s="93">
        <v>35</v>
      </c>
      <c r="F18" s="93">
        <v>41</v>
      </c>
      <c r="G18" s="93">
        <v>47</v>
      </c>
      <c r="H18" s="93">
        <v>53</v>
      </c>
    </row>
    <row r="19" spans="1:15">
      <c r="C19" t="s">
        <v>0</v>
      </c>
      <c r="D19" s="64">
        <f>ROUND('Simple Table Metric'!D18*2.204,-1)</f>
        <v>1070</v>
      </c>
      <c r="E19" s="64">
        <f>ROUND('Simple Table Metric'!E18*2.204,-1)</f>
        <v>890</v>
      </c>
      <c r="F19" s="64">
        <f>ROUND('Simple Table Metric'!F18*2.204,-1)</f>
        <v>760</v>
      </c>
      <c r="G19" s="64">
        <f>ROUND('Simple Table Metric'!G18*2.204,-1)</f>
        <v>670</v>
      </c>
      <c r="H19" s="64">
        <f>ROUND('Simple Table Metric'!H18*2.204,-1)</f>
        <v>600</v>
      </c>
      <c r="J19" s="1"/>
      <c r="K19" s="51"/>
      <c r="L19" s="51"/>
      <c r="M19" s="51"/>
      <c r="N19" s="51"/>
      <c r="O19" s="51"/>
    </row>
    <row r="20" spans="1:15">
      <c r="B20" s="1"/>
      <c r="C20" t="s">
        <v>1</v>
      </c>
      <c r="D20" s="64">
        <f>ROUND('Simple Table Metric'!D19*2.204,-1)</f>
        <v>1490</v>
      </c>
      <c r="E20" s="64">
        <f>ROUND('Simple Table Metric'!E19*2.204,-1)</f>
        <v>1230</v>
      </c>
      <c r="F20" s="64">
        <f>ROUND('Simple Table Metric'!F19*2.204,-1)</f>
        <v>1060</v>
      </c>
      <c r="G20" s="64">
        <f>ROUND('Simple Table Metric'!G19*2.204,-1)</f>
        <v>930</v>
      </c>
      <c r="H20" s="64">
        <f>ROUND('Simple Table Metric'!H19*2.204,-1)</f>
        <v>830</v>
      </c>
      <c r="J20" s="1"/>
      <c r="K20" s="51"/>
      <c r="L20" s="51"/>
      <c r="M20" s="51"/>
      <c r="N20" s="51"/>
      <c r="O20" s="51"/>
    </row>
    <row r="21" spans="1:15">
      <c r="B21" s="1"/>
      <c r="C21" t="s">
        <v>2</v>
      </c>
      <c r="D21" s="95" t="s">
        <v>291</v>
      </c>
      <c r="E21" s="64">
        <f>ROUND('Simple Table Metric'!E20*2.204,-1)</f>
        <v>1850</v>
      </c>
      <c r="F21" s="64">
        <f>ROUND('Simple Table Metric'!F20*2.204,-1)</f>
        <v>1590</v>
      </c>
      <c r="G21" s="64">
        <f>ROUND('Simple Table Metric'!G20*2.204,-1)</f>
        <v>1390</v>
      </c>
      <c r="H21" s="64">
        <f>ROUND('Simple Table Metric'!H20*2.204,-1)</f>
        <v>1230</v>
      </c>
      <c r="J21" s="1"/>
      <c r="K21" s="51"/>
      <c r="L21" s="51"/>
      <c r="M21" s="51"/>
      <c r="N21" s="51"/>
      <c r="O21" s="51"/>
    </row>
    <row r="22" spans="1:15">
      <c r="J22" s="1"/>
      <c r="K22" s="51"/>
      <c r="L22" s="51"/>
      <c r="M22" s="51"/>
      <c r="N22" s="51"/>
      <c r="O22" s="51"/>
    </row>
    <row r="23" spans="1:15">
      <c r="B23" s="49" t="s">
        <v>305</v>
      </c>
    </row>
    <row r="24" spans="1:15">
      <c r="D24" s="93">
        <v>30</v>
      </c>
      <c r="E24" s="93">
        <v>35</v>
      </c>
      <c r="F24" s="93">
        <v>41</v>
      </c>
      <c r="G24" s="93">
        <v>47</v>
      </c>
      <c r="H24" s="93">
        <v>53</v>
      </c>
    </row>
    <row r="25" spans="1:15">
      <c r="C25" t="s">
        <v>0</v>
      </c>
      <c r="D25" s="64">
        <f>ROUND('Simple Table Metric'!D24*2.204,-1)</f>
        <v>1500</v>
      </c>
      <c r="E25" s="64">
        <f>ROUND('Simple Table Metric'!E24*2.204,-1)</f>
        <v>1250</v>
      </c>
      <c r="F25" s="64">
        <f>ROUND('Simple Table Metric'!F24*2.204,-1)</f>
        <v>1070</v>
      </c>
      <c r="G25" s="64">
        <f>ROUND('Simple Table Metric'!G24*2.204,-1)</f>
        <v>940</v>
      </c>
      <c r="H25" s="64">
        <f>ROUND('Simple Table Metric'!H24*2.204,-1)</f>
        <v>830</v>
      </c>
      <c r="K25" s="51"/>
      <c r="L25" s="51"/>
      <c r="M25" s="51"/>
      <c r="N25" s="51"/>
      <c r="O25" s="51"/>
    </row>
    <row r="26" spans="1:15">
      <c r="B26" s="1"/>
      <c r="C26" t="s">
        <v>1</v>
      </c>
      <c r="D26" s="64">
        <f>ROUND('Simple Table Metric'!D25*2.204,-1)</f>
        <v>2080</v>
      </c>
      <c r="E26" s="64">
        <f>ROUND('Simple Table Metric'!E25*2.204,-1)</f>
        <v>1730</v>
      </c>
      <c r="F26" s="64">
        <f>ROUND('Simple Table Metric'!F25*2.204,-1)</f>
        <v>1490</v>
      </c>
      <c r="G26" s="64">
        <f>ROUND('Simple Table Metric'!G25*2.204,-1)</f>
        <v>1300</v>
      </c>
      <c r="H26" s="64">
        <f>ROUND('Simple Table Metric'!H25*2.204,-1)</f>
        <v>1160</v>
      </c>
      <c r="K26" s="51"/>
      <c r="L26" s="51"/>
      <c r="M26" s="51"/>
      <c r="N26" s="51"/>
      <c r="O26" s="51"/>
    </row>
    <row r="27" spans="1:15">
      <c r="B27" s="1"/>
      <c r="C27" t="s">
        <v>2</v>
      </c>
      <c r="D27" s="95" t="s">
        <v>291</v>
      </c>
      <c r="E27" s="95" t="s">
        <v>291</v>
      </c>
      <c r="F27" s="95" t="s">
        <v>291</v>
      </c>
      <c r="G27" s="95" t="s">
        <v>291</v>
      </c>
      <c r="H27" s="64">
        <f>ROUND('Simple Table Metric'!H26*2.204,-1)</f>
        <v>1730</v>
      </c>
      <c r="K27" s="51"/>
      <c r="L27" s="51"/>
      <c r="M27" s="51"/>
      <c r="N27" s="51"/>
      <c r="O27" s="51"/>
    </row>
    <row r="28" spans="1:15">
      <c r="A28" s="22"/>
      <c r="B28" s="22"/>
      <c r="C28" s="22"/>
      <c r="D28" s="60"/>
      <c r="E28" s="60"/>
      <c r="F28" s="60"/>
      <c r="G28" s="60"/>
      <c r="H28" s="60"/>
      <c r="I28" s="25"/>
      <c r="J28" s="22"/>
      <c r="K28" s="61"/>
      <c r="L28" s="61"/>
      <c r="M28" s="61"/>
      <c r="N28" s="61"/>
      <c r="O28" s="51"/>
    </row>
    <row r="30" spans="1:15">
      <c r="A30" s="2" t="s">
        <v>46</v>
      </c>
    </row>
    <row r="31" spans="1:15">
      <c r="F31" s="59" t="s">
        <v>294</v>
      </c>
    </row>
    <row r="32" spans="1:15">
      <c r="B32" s="49" t="s">
        <v>309</v>
      </c>
    </row>
    <row r="33" spans="2:15">
      <c r="D33" s="93">
        <v>30</v>
      </c>
      <c r="E33" s="93">
        <v>35</v>
      </c>
      <c r="F33" s="93">
        <v>41</v>
      </c>
      <c r="G33" s="93">
        <v>47</v>
      </c>
      <c r="H33" s="93">
        <v>53</v>
      </c>
    </row>
    <row r="34" spans="2:15">
      <c r="C34" t="s">
        <v>0</v>
      </c>
      <c r="D34" s="64">
        <f>ROUND('Simple Table Metric'!D33*2.204,-1)</f>
        <v>340</v>
      </c>
      <c r="E34" s="64">
        <f>ROUND('Simple Table Metric'!E33*2.204,-1)</f>
        <v>290</v>
      </c>
      <c r="F34" s="64">
        <f>ROUND('Simple Table Metric'!F33*2.204,-1)</f>
        <v>240</v>
      </c>
      <c r="G34" s="64">
        <f>ROUND('Simple Table Metric'!G33*2.204,-1)</f>
        <v>210</v>
      </c>
      <c r="H34" s="64">
        <f>ROUND('Simple Table Metric'!H33*2.204,-1)</f>
        <v>190</v>
      </c>
      <c r="K34" s="52"/>
    </row>
    <row r="35" spans="2:15">
      <c r="B35" s="1"/>
      <c r="C35" t="s">
        <v>1</v>
      </c>
      <c r="D35" s="64">
        <f>ROUND('Simple Table Metric'!D34*2.204,-1)</f>
        <v>470</v>
      </c>
      <c r="E35" s="64">
        <f>ROUND('Simple Table Metric'!E34*2.204,-1)</f>
        <v>400</v>
      </c>
      <c r="F35" s="64">
        <f>ROUND('Simple Table Metric'!F34*2.204,-1)</f>
        <v>340</v>
      </c>
      <c r="G35" s="64">
        <f>ROUND('Simple Table Metric'!G34*2.204,-1)</f>
        <v>300</v>
      </c>
      <c r="H35" s="64">
        <f>ROUND('Simple Table Metric'!H34*2.204,-1)</f>
        <v>260</v>
      </c>
      <c r="K35" s="52"/>
    </row>
    <row r="36" spans="2:15">
      <c r="B36" s="1"/>
      <c r="C36" t="s">
        <v>2</v>
      </c>
      <c r="D36" s="64">
        <f>ROUND('Simple Table Metric'!D35*2.204,-1)</f>
        <v>710</v>
      </c>
      <c r="E36" s="64">
        <f>ROUND('Simple Table Metric'!E35*2.204,-1)</f>
        <v>580</v>
      </c>
      <c r="F36" s="64">
        <f>ROUND('Simple Table Metric'!F35*2.204,-1)</f>
        <v>510</v>
      </c>
      <c r="G36" s="64">
        <f>ROUND('Simple Table Metric'!G35*2.204,-1)</f>
        <v>440</v>
      </c>
      <c r="H36" s="64">
        <f>ROUND('Simple Table Metric'!H35*2.204,-1)</f>
        <v>400</v>
      </c>
      <c r="K36" s="52"/>
    </row>
    <row r="38" spans="2:15">
      <c r="B38" s="49" t="s">
        <v>310</v>
      </c>
      <c r="C38" s="49"/>
    </row>
    <row r="39" spans="2:15">
      <c r="D39" s="93">
        <v>30</v>
      </c>
      <c r="E39" s="93">
        <v>35</v>
      </c>
      <c r="F39" s="93">
        <v>41</v>
      </c>
      <c r="G39" s="93">
        <v>47</v>
      </c>
      <c r="H39" s="93">
        <v>53</v>
      </c>
    </row>
    <row r="40" spans="2:15">
      <c r="C40" t="s">
        <v>0</v>
      </c>
      <c r="D40" s="64">
        <f>ROUND('Simple Table Metric'!D39*2.204,-1)</f>
        <v>550</v>
      </c>
      <c r="E40" s="64">
        <f>ROUND('Simple Table Metric'!E39*2.204,-1)</f>
        <v>460</v>
      </c>
      <c r="F40" s="64">
        <f>ROUND('Simple Table Metric'!F39*2.204,-1)</f>
        <v>400</v>
      </c>
      <c r="G40" s="64">
        <f>ROUND('Simple Table Metric'!G39*2.204,-1)</f>
        <v>350</v>
      </c>
      <c r="H40" s="64">
        <f>ROUND('Simple Table Metric'!H39*2.204,-1)</f>
        <v>310</v>
      </c>
      <c r="K40" s="51"/>
      <c r="L40" s="51"/>
      <c r="M40" s="51"/>
      <c r="N40" s="51"/>
      <c r="O40" s="51"/>
    </row>
    <row r="41" spans="2:15">
      <c r="B41" s="1"/>
      <c r="C41" t="s">
        <v>1</v>
      </c>
      <c r="D41" s="64">
        <f>ROUND('Simple Table Metric'!D40*2.204,-1)</f>
        <v>770</v>
      </c>
      <c r="E41" s="64">
        <f>ROUND('Simple Table Metric'!E40*2.204,-1)</f>
        <v>640</v>
      </c>
      <c r="F41" s="64">
        <f>ROUND('Simple Table Metric'!F40*2.204,-1)</f>
        <v>550</v>
      </c>
      <c r="G41" s="64">
        <f>ROUND('Simple Table Metric'!G40*2.204,-1)</f>
        <v>480</v>
      </c>
      <c r="H41" s="64">
        <f>ROUND('Simple Table Metric'!H40*2.204,-1)</f>
        <v>430</v>
      </c>
      <c r="K41" s="51"/>
      <c r="L41" s="51"/>
      <c r="M41" s="51"/>
      <c r="N41" s="51"/>
      <c r="O41" s="51"/>
    </row>
    <row r="42" spans="2:15">
      <c r="B42" s="1"/>
      <c r="C42" t="s">
        <v>2</v>
      </c>
      <c r="D42" s="64">
        <f>ROUND('Simple Table Metric'!D41*2.204,-1)</f>
        <v>1160</v>
      </c>
      <c r="E42" s="64">
        <f>ROUND('Simple Table Metric'!E41*2.204,-1)</f>
        <v>970</v>
      </c>
      <c r="F42" s="64">
        <f>ROUND('Simple Table Metric'!F41*2.204,-1)</f>
        <v>830</v>
      </c>
      <c r="G42" s="64">
        <f>ROUND('Simple Table Metric'!G41*2.204,-1)</f>
        <v>730</v>
      </c>
      <c r="H42" s="64">
        <f>ROUND('Simple Table Metric'!H41*2.204,-1)</f>
        <v>640</v>
      </c>
      <c r="K42" s="51"/>
      <c r="L42" s="51"/>
      <c r="M42" s="51"/>
      <c r="N42" s="51"/>
      <c r="O42" s="51"/>
    </row>
    <row r="44" spans="2:15">
      <c r="B44" s="49" t="s">
        <v>307</v>
      </c>
    </row>
    <row r="45" spans="2:15">
      <c r="B45" s="49" t="s">
        <v>306</v>
      </c>
    </row>
    <row r="46" spans="2:15">
      <c r="D46" s="93">
        <v>30</v>
      </c>
      <c r="E46" s="93">
        <v>35</v>
      </c>
      <c r="F46" s="93">
        <v>41</v>
      </c>
      <c r="G46" s="93">
        <v>47</v>
      </c>
      <c r="H46" s="93">
        <v>53</v>
      </c>
    </row>
    <row r="47" spans="2:15">
      <c r="C47" t="s">
        <v>0</v>
      </c>
      <c r="D47" s="64">
        <f>ROUND('Simple Table Metric'!D46*2.204,-1)</f>
        <v>1140</v>
      </c>
      <c r="E47" s="64">
        <f>ROUND('Simple Table Metric'!E46*2.204,-1)</f>
        <v>950</v>
      </c>
      <c r="F47" s="64">
        <f>ROUND('Simple Table Metric'!F46*2.204,-1)</f>
        <v>800</v>
      </c>
      <c r="G47" s="64">
        <f>ROUND('Simple Table Metric'!G46*2.204,-1)</f>
        <v>710</v>
      </c>
      <c r="H47" s="64">
        <f>ROUND('Simple Table Metric'!H46*2.204,-1)</f>
        <v>630</v>
      </c>
      <c r="K47" s="51"/>
      <c r="L47" s="51"/>
      <c r="M47" s="51"/>
      <c r="N47" s="51"/>
      <c r="O47" s="51"/>
    </row>
    <row r="48" spans="2:15">
      <c r="B48" s="1"/>
      <c r="C48" t="s">
        <v>1</v>
      </c>
      <c r="D48" s="64">
        <f>ROUND('Simple Table Metric'!D47*2.204,-1)</f>
        <v>1700</v>
      </c>
      <c r="E48" s="64">
        <f>ROUND('Simple Table Metric'!E47*2.204,-1)</f>
        <v>1420</v>
      </c>
      <c r="F48" s="64">
        <f>ROUND('Simple Table Metric'!F47*2.204,-1)</f>
        <v>1210</v>
      </c>
      <c r="G48" s="64">
        <f>ROUND('Simple Table Metric'!G47*2.204,-1)</f>
        <v>1060</v>
      </c>
      <c r="H48" s="64">
        <f>ROUND('Simple Table Metric'!H47*2.204,-1)</f>
        <v>950</v>
      </c>
      <c r="K48" s="51"/>
      <c r="L48" s="51"/>
      <c r="M48" s="51"/>
      <c r="N48" s="51"/>
      <c r="O48" s="51"/>
    </row>
    <row r="49" spans="1:21">
      <c r="B49" s="1"/>
      <c r="C49" t="s">
        <v>2</v>
      </c>
      <c r="D49" s="95" t="s">
        <v>291</v>
      </c>
      <c r="E49" s="95" t="s">
        <v>291</v>
      </c>
      <c r="F49" s="95" t="s">
        <v>291</v>
      </c>
      <c r="G49" s="95" t="s">
        <v>291</v>
      </c>
      <c r="H49" s="95" t="s">
        <v>291</v>
      </c>
      <c r="K49" s="51"/>
      <c r="L49" s="51"/>
      <c r="M49" s="51"/>
      <c r="N49" s="51"/>
      <c r="O49" s="51"/>
    </row>
    <row r="51" spans="1:21">
      <c r="B51" s="49" t="s">
        <v>303</v>
      </c>
    </row>
    <row r="52" spans="1:21">
      <c r="D52" s="93">
        <v>30</v>
      </c>
      <c r="E52" s="93">
        <v>35</v>
      </c>
      <c r="F52" s="93">
        <v>41</v>
      </c>
      <c r="G52" s="93">
        <v>47</v>
      </c>
      <c r="H52" s="93">
        <v>53</v>
      </c>
    </row>
    <row r="53" spans="1:21">
      <c r="C53" t="s">
        <v>0</v>
      </c>
      <c r="D53" s="64">
        <f>ROUND('Simple Table Metric'!D51*2.204,-1)</f>
        <v>1420</v>
      </c>
      <c r="E53" s="64">
        <f>ROUND('Simple Table Metric'!E51*2.204,-1)</f>
        <v>1190</v>
      </c>
      <c r="F53" s="64">
        <f>ROUND('Simple Table Metric'!F51*2.204,-1)</f>
        <v>1010</v>
      </c>
      <c r="G53" s="64">
        <f>ROUND('Simple Table Metric'!G51*2.204,-1)</f>
        <v>890</v>
      </c>
      <c r="H53" s="64">
        <f>ROUND('Simple Table Metric'!H51*2.204,-1)</f>
        <v>790</v>
      </c>
    </row>
    <row r="54" spans="1:21">
      <c r="B54" s="1"/>
      <c r="C54" t="s">
        <v>1</v>
      </c>
      <c r="D54" s="64">
        <f>ROUND('Simple Table Metric'!D52*2.204,-1)</f>
        <v>1970</v>
      </c>
      <c r="E54" s="64">
        <f>ROUND('Simple Table Metric'!E52*2.204,-1)</f>
        <v>1650</v>
      </c>
      <c r="F54" s="64">
        <f>ROUND('Simple Table Metric'!F52*2.204,-1)</f>
        <v>1410</v>
      </c>
      <c r="G54" s="64">
        <f>ROUND('Simple Table Metric'!G52*2.204,-1)</f>
        <v>1230</v>
      </c>
      <c r="H54" s="64">
        <f>ROUND('Simple Table Metric'!H52*2.204,-1)</f>
        <v>1100</v>
      </c>
    </row>
    <row r="55" spans="1:21">
      <c r="B55" s="1"/>
      <c r="C55" t="s">
        <v>2</v>
      </c>
      <c r="D55" s="95" t="s">
        <v>291</v>
      </c>
      <c r="E55" s="95" t="s">
        <v>291</v>
      </c>
      <c r="F55" s="95" t="s">
        <v>291</v>
      </c>
      <c r="G55" s="64">
        <f>ROUND('Simple Table Metric'!G53*2.204,-1)</f>
        <v>1850</v>
      </c>
      <c r="H55" s="64">
        <f>ROUND('Simple Table Metric'!H53*2.204,-1)</f>
        <v>1650</v>
      </c>
    </row>
    <row r="56" spans="1:21">
      <c r="A56" s="22"/>
      <c r="B56" s="22"/>
      <c r="C56" s="22"/>
      <c r="D56" s="60"/>
      <c r="E56" s="60"/>
      <c r="F56" s="60"/>
      <c r="G56" s="60"/>
      <c r="H56" s="60"/>
      <c r="I56" s="25"/>
      <c r="J56" s="22"/>
      <c r="K56" s="22"/>
      <c r="L56" s="22"/>
      <c r="M56" s="22"/>
      <c r="N56" s="22"/>
    </row>
    <row r="58" spans="1:21">
      <c r="A58" s="2" t="s">
        <v>47</v>
      </c>
    </row>
    <row r="59" spans="1:21">
      <c r="F59" s="59" t="s">
        <v>295</v>
      </c>
    </row>
    <row r="60" spans="1:21">
      <c r="B60" s="49" t="s">
        <v>287</v>
      </c>
    </row>
    <row r="61" spans="1:21">
      <c r="B61" s="49" t="s">
        <v>286</v>
      </c>
    </row>
    <row r="62" spans="1:21">
      <c r="D62" s="97" t="s">
        <v>297</v>
      </c>
      <c r="E62" s="97" t="s">
        <v>298</v>
      </c>
      <c r="F62" s="97" t="s">
        <v>299</v>
      </c>
      <c r="G62" s="97" t="s">
        <v>300</v>
      </c>
      <c r="H62" s="97" t="s">
        <v>301</v>
      </c>
      <c r="Q62" s="93"/>
      <c r="R62" s="93"/>
      <c r="S62" s="93"/>
      <c r="T62" s="93"/>
      <c r="U62" s="93"/>
    </row>
    <row r="63" spans="1:21">
      <c r="C63" t="s">
        <v>0</v>
      </c>
      <c r="D63" s="64">
        <f>ROUND('Simple Table Metric'!D61*2.204,-1)</f>
        <v>1050</v>
      </c>
      <c r="E63" s="64">
        <f>ROUND('Simple Table Metric'!E61*2.204,-1)</f>
        <v>870</v>
      </c>
      <c r="F63" s="64">
        <f>ROUND('Simple Table Metric'!F61*2.204,-1)</f>
        <v>750</v>
      </c>
      <c r="G63" s="64">
        <f>ROUND('Simple Table Metric'!G61*2.204,-1)</f>
        <v>650</v>
      </c>
      <c r="H63" s="64">
        <f>ROUND('Simple Table Metric'!H61*2.204,-1)</f>
        <v>580</v>
      </c>
      <c r="K63" s="51"/>
      <c r="L63" s="51"/>
      <c r="M63" s="51"/>
      <c r="N63" s="51"/>
      <c r="O63" s="51"/>
    </row>
    <row r="64" spans="1:21">
      <c r="B64" s="1"/>
      <c r="C64" t="s">
        <v>1</v>
      </c>
      <c r="D64" s="64">
        <f>ROUND('Simple Table Metric'!D62*2.204,-1)</f>
        <v>1450</v>
      </c>
      <c r="E64" s="64">
        <f>ROUND('Simple Table Metric'!E62*2.204,-1)</f>
        <v>1210</v>
      </c>
      <c r="F64" s="64">
        <f>ROUND('Simple Table Metric'!F62*2.204,-1)</f>
        <v>1050</v>
      </c>
      <c r="G64" s="64">
        <f>ROUND('Simple Table Metric'!G62*2.204,-1)</f>
        <v>910</v>
      </c>
      <c r="H64" s="64">
        <f>ROUND('Simple Table Metric'!H62*2.204,-1)</f>
        <v>800</v>
      </c>
      <c r="K64" s="51"/>
      <c r="L64" s="51"/>
      <c r="M64" s="51"/>
      <c r="N64" s="51"/>
      <c r="O64" s="51"/>
    </row>
    <row r="65" spans="2:15">
      <c r="B65" s="1"/>
      <c r="C65" t="s">
        <v>2</v>
      </c>
      <c r="D65" s="95" t="s">
        <v>291</v>
      </c>
      <c r="E65" s="64">
        <f>ROUND('Simple Table Metric'!E63*2.204,-1)</f>
        <v>1830</v>
      </c>
      <c r="F65" s="64">
        <f>ROUND('Simple Table Metric'!F63*2.204,-1)</f>
        <v>1560</v>
      </c>
      <c r="G65" s="64">
        <f>ROUND('Simple Table Metric'!G63*2.204,-1)</f>
        <v>1370</v>
      </c>
      <c r="H65" s="64">
        <f>ROUND('Simple Table Metric'!H63*2.204,-1)</f>
        <v>1210</v>
      </c>
      <c r="K65" s="51"/>
      <c r="L65" s="51"/>
      <c r="M65" s="51"/>
      <c r="N65" s="51"/>
      <c r="O65" s="51"/>
    </row>
    <row r="67" spans="2:15">
      <c r="B67" s="49" t="s">
        <v>288</v>
      </c>
    </row>
    <row r="68" spans="2:15">
      <c r="B68" s="49" t="s">
        <v>289</v>
      </c>
    </row>
    <row r="69" spans="2:15">
      <c r="D69" s="97" t="s">
        <v>297</v>
      </c>
      <c r="E69" s="97" t="s">
        <v>298</v>
      </c>
      <c r="F69" s="97" t="s">
        <v>299</v>
      </c>
      <c r="G69" s="97" t="s">
        <v>300</v>
      </c>
      <c r="H69" s="97" t="s">
        <v>301</v>
      </c>
    </row>
    <row r="70" spans="2:15">
      <c r="C70" t="s">
        <v>0</v>
      </c>
      <c r="D70" s="64">
        <f>ROUND('Simple Table Metric'!D68*2.204,-1)</f>
        <v>1610</v>
      </c>
      <c r="E70" s="64">
        <f>ROUND('Simple Table Metric'!E68*2.204,-1)</f>
        <v>1330</v>
      </c>
      <c r="F70" s="64">
        <f>ROUND('Simple Table Metric'!F68*2.204,-1)</f>
        <v>1150</v>
      </c>
      <c r="G70" s="64">
        <f>ROUND('Simple Table Metric'!G68*2.204,-1)</f>
        <v>1000</v>
      </c>
      <c r="H70" s="64">
        <f>ROUND('Simple Table Metric'!H68*2.204,-1)</f>
        <v>890</v>
      </c>
    </row>
    <row r="71" spans="2:15">
      <c r="B71" s="1"/>
      <c r="C71" t="s">
        <v>1</v>
      </c>
      <c r="D71" s="64">
        <f>ROUND('Simple Table Metric'!D69*2.204,-1)</f>
        <v>2230</v>
      </c>
      <c r="E71" s="64">
        <f>ROUND('Simple Table Metric'!E69*2.204,-1)</f>
        <v>1850</v>
      </c>
      <c r="F71" s="64">
        <f>ROUND('Simple Table Metric'!F69*2.204,-1)</f>
        <v>1590</v>
      </c>
      <c r="G71" s="64">
        <f>ROUND('Simple Table Metric'!G69*2.204,-1)</f>
        <v>1390</v>
      </c>
      <c r="H71" s="64">
        <f>ROUND('Simple Table Metric'!H69*2.204,-1)</f>
        <v>1230</v>
      </c>
    </row>
    <row r="72" spans="2:15">
      <c r="B72" s="1"/>
      <c r="C72" t="s">
        <v>2</v>
      </c>
      <c r="D72" s="95" t="s">
        <v>291</v>
      </c>
      <c r="E72" s="95" t="s">
        <v>291</v>
      </c>
      <c r="F72" s="95" t="s">
        <v>291</v>
      </c>
      <c r="G72" s="95" t="s">
        <v>291</v>
      </c>
      <c r="H72" s="95" t="s">
        <v>291</v>
      </c>
    </row>
    <row r="74" spans="2:15">
      <c r="B74" s="49" t="s">
        <v>290</v>
      </c>
    </row>
    <row r="75" spans="2:15">
      <c r="B75" s="49" t="s">
        <v>293</v>
      </c>
    </row>
    <row r="76" spans="2:15">
      <c r="D76" s="97" t="s">
        <v>297</v>
      </c>
      <c r="E76" s="97" t="s">
        <v>298</v>
      </c>
      <c r="F76" s="97" t="s">
        <v>299</v>
      </c>
      <c r="G76" s="97" t="s">
        <v>300</v>
      </c>
      <c r="H76" s="97" t="s">
        <v>301</v>
      </c>
    </row>
    <row r="77" spans="2:15">
      <c r="C77" t="s">
        <v>0</v>
      </c>
      <c r="D77" s="64">
        <f>ROUND('Simple Table Metric'!D75*2.204,-1)</f>
        <v>2250</v>
      </c>
      <c r="E77" s="64">
        <f>ROUND('Simple Table Metric'!E75*2.204,-1)</f>
        <v>1870</v>
      </c>
      <c r="F77" s="64">
        <f>ROUND('Simple Table Metric'!F75*2.204,-1)</f>
        <v>1600</v>
      </c>
      <c r="G77" s="64">
        <f>ROUND('Simple Table Metric'!G75*2.204,-1)</f>
        <v>1400</v>
      </c>
      <c r="H77" s="64">
        <f>ROUND('Simple Table Metric'!H75*2.204,-1)</f>
        <v>1250</v>
      </c>
    </row>
    <row r="78" spans="2:15">
      <c r="B78" s="1"/>
      <c r="C78" t="s">
        <v>1</v>
      </c>
      <c r="D78" s="64">
        <f>ROUND('Simple Table Metric'!D76*2.204,-1)</f>
        <v>3120</v>
      </c>
      <c r="E78" s="64">
        <f>ROUND('Simple Table Metric'!E76*2.204,-1)</f>
        <v>2600</v>
      </c>
      <c r="F78" s="64">
        <f>ROUND('Simple Table Metric'!F76*2.204,-1)</f>
        <v>2230</v>
      </c>
      <c r="G78" s="64">
        <f>ROUND('Simple Table Metric'!G76*2.204,-1)</f>
        <v>1950</v>
      </c>
      <c r="H78" s="64">
        <f>ROUND('Simple Table Metric'!H76*2.204,-1)</f>
        <v>1730</v>
      </c>
    </row>
    <row r="79" spans="2:15">
      <c r="B79" s="1"/>
      <c r="C79" t="s">
        <v>2</v>
      </c>
      <c r="D79" s="95" t="s">
        <v>291</v>
      </c>
      <c r="E79" s="95" t="s">
        <v>291</v>
      </c>
      <c r="F79" s="95" t="s">
        <v>291</v>
      </c>
      <c r="G79" s="95" t="s">
        <v>291</v>
      </c>
      <c r="H79" s="95" t="s">
        <v>291</v>
      </c>
      <c r="K79" t="s">
        <v>94</v>
      </c>
    </row>
  </sheetData>
  <pageMargins left="0.56999999999999995" right="0.87" top="0.38" bottom="0.44" header="0.35" footer="0.46"/>
  <pageSetup paperSize="9" scale="67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Q212"/>
  <sheetViews>
    <sheetView workbookViewId="0"/>
  </sheetViews>
  <sheetFormatPr defaultColWidth="12.7109375" defaultRowHeight="15"/>
  <cols>
    <col min="1" max="2" width="2.7109375" customWidth="1"/>
    <col min="3" max="3" width="38.28515625" customWidth="1"/>
    <col min="4" max="4" width="15.7109375" style="1" customWidth="1"/>
    <col min="5" max="5" width="12.7109375" customWidth="1"/>
    <col min="8" max="8" width="2.7109375" customWidth="1"/>
    <col min="10" max="10" width="3.7109375" customWidth="1"/>
    <col min="11" max="11" width="15.7109375" customWidth="1"/>
    <col min="14" max="14" width="2.7109375" customWidth="1"/>
    <col min="16" max="16" width="2.7109375" customWidth="1"/>
  </cols>
  <sheetData>
    <row r="1" spans="2:15">
      <c r="C1" s="78"/>
    </row>
    <row r="2" spans="2:15">
      <c r="B2" s="2" t="s">
        <v>55</v>
      </c>
      <c r="D2" s="38" t="s">
        <v>31</v>
      </c>
      <c r="J2" s="10"/>
      <c r="K2" s="11"/>
      <c r="L2" s="11"/>
      <c r="M2" s="11"/>
      <c r="N2" s="13"/>
      <c r="O2" s="17"/>
    </row>
    <row r="3" spans="2:15">
      <c r="J3" s="14"/>
      <c r="K3" s="15" t="s">
        <v>29</v>
      </c>
      <c r="L3" s="17"/>
      <c r="M3" s="17"/>
      <c r="N3" s="18"/>
      <c r="O3" s="17"/>
    </row>
    <row r="4" spans="2:15">
      <c r="B4" s="10"/>
      <c r="C4" s="11"/>
      <c r="D4" s="12"/>
      <c r="E4" s="11"/>
      <c r="F4" s="11"/>
      <c r="G4" s="11"/>
      <c r="H4" s="13"/>
      <c r="J4" s="14"/>
      <c r="K4" s="17" t="s">
        <v>3</v>
      </c>
      <c r="L4" s="5" t="s">
        <v>16</v>
      </c>
      <c r="M4" s="24" t="s">
        <v>17</v>
      </c>
      <c r="N4" s="18"/>
      <c r="O4" s="17"/>
    </row>
    <row r="5" spans="2:15">
      <c r="B5" s="14"/>
      <c r="C5" s="15" t="s">
        <v>20</v>
      </c>
      <c r="D5" s="16"/>
      <c r="E5" s="17"/>
      <c r="H5" s="18"/>
      <c r="J5" s="14"/>
      <c r="K5" s="17" t="s">
        <v>0</v>
      </c>
      <c r="L5" s="8">
        <v>0.5</v>
      </c>
      <c r="M5" s="6">
        <v>1</v>
      </c>
      <c r="N5" s="18"/>
      <c r="O5" s="17"/>
    </row>
    <row r="6" spans="2:15">
      <c r="B6" s="14"/>
      <c r="C6" s="19" t="s">
        <v>3</v>
      </c>
      <c r="D6" s="3" t="s">
        <v>0</v>
      </c>
      <c r="E6" s="17"/>
      <c r="H6" s="18"/>
      <c r="J6" s="14"/>
      <c r="K6" s="17" t="s">
        <v>1</v>
      </c>
      <c r="L6" s="5">
        <v>0.36</v>
      </c>
      <c r="M6" s="5">
        <v>0.8</v>
      </c>
      <c r="N6" s="18"/>
      <c r="O6" s="17"/>
    </row>
    <row r="7" spans="2:15">
      <c r="B7" s="14"/>
      <c r="C7" s="17"/>
      <c r="D7" s="16"/>
      <c r="E7" s="20"/>
      <c r="H7" s="18"/>
      <c r="J7" s="14"/>
      <c r="K7" s="17" t="s">
        <v>2</v>
      </c>
      <c r="L7" s="5">
        <v>0.24</v>
      </c>
      <c r="M7" s="6">
        <v>1</v>
      </c>
      <c r="N7" s="18"/>
      <c r="O7" s="17"/>
    </row>
    <row r="8" spans="2:15">
      <c r="B8" s="14"/>
      <c r="C8" s="17" t="s">
        <v>165</v>
      </c>
      <c r="D8" s="3">
        <v>750</v>
      </c>
      <c r="E8" s="20"/>
      <c r="H8" s="18"/>
      <c r="J8" s="14"/>
      <c r="K8" s="17"/>
      <c r="L8" s="17"/>
      <c r="M8" s="17"/>
      <c r="N8" s="18"/>
      <c r="O8" s="17"/>
    </row>
    <row r="9" spans="2:15">
      <c r="B9" s="14"/>
      <c r="C9" s="17"/>
      <c r="D9" s="16"/>
      <c r="E9" s="20"/>
      <c r="H9" s="18"/>
      <c r="J9" s="14"/>
      <c r="K9" s="24" t="s">
        <v>4</v>
      </c>
      <c r="L9" s="5" t="s">
        <v>5</v>
      </c>
      <c r="M9" s="5" t="s">
        <v>6</v>
      </c>
      <c r="N9" s="18"/>
    </row>
    <row r="10" spans="2:15">
      <c r="B10" s="14"/>
      <c r="C10" s="17" t="s">
        <v>166</v>
      </c>
      <c r="D10" s="3">
        <v>900</v>
      </c>
      <c r="E10" s="17"/>
      <c r="F10" s="17"/>
      <c r="G10" s="17"/>
      <c r="H10" s="18"/>
      <c r="J10" s="14"/>
      <c r="K10" s="24" t="s">
        <v>9</v>
      </c>
      <c r="L10" s="5">
        <v>235</v>
      </c>
      <c r="M10" s="5">
        <v>360</v>
      </c>
      <c r="N10" s="18"/>
    </row>
    <row r="11" spans="2:15">
      <c r="B11" s="14"/>
      <c r="C11" s="17"/>
      <c r="D11" s="16"/>
      <c r="E11" s="17"/>
      <c r="F11" s="17"/>
      <c r="G11" s="17"/>
      <c r="H11" s="18"/>
      <c r="J11" s="14"/>
      <c r="K11" s="24" t="s">
        <v>10</v>
      </c>
      <c r="L11" s="5">
        <v>275</v>
      </c>
      <c r="M11" s="5">
        <v>430</v>
      </c>
      <c r="N11" s="18"/>
    </row>
    <row r="12" spans="2:15">
      <c r="B12" s="14"/>
      <c r="C12" s="17" t="s">
        <v>167</v>
      </c>
      <c r="D12" s="3">
        <v>50</v>
      </c>
      <c r="E12" s="17"/>
      <c r="F12" s="17"/>
      <c r="G12" s="17"/>
      <c r="H12" s="18"/>
      <c r="J12" s="14"/>
      <c r="K12" s="24" t="s">
        <v>7</v>
      </c>
      <c r="L12" s="36" t="e">
        <f>D15*1</f>
        <v>#VALUE!</v>
      </c>
      <c r="M12" s="36" t="e">
        <f>D16*1</f>
        <v>#VALUE!</v>
      </c>
      <c r="N12" s="18"/>
    </row>
    <row r="13" spans="2:15">
      <c r="B13" s="14"/>
      <c r="C13" s="17"/>
      <c r="D13" s="16"/>
      <c r="E13" s="17"/>
      <c r="F13" s="17"/>
      <c r="G13" s="17"/>
      <c r="H13" s="18"/>
      <c r="J13" s="14"/>
      <c r="K13" s="17"/>
      <c r="L13" s="17"/>
      <c r="M13" s="17"/>
      <c r="N13" s="18"/>
    </row>
    <row r="14" spans="2:15">
      <c r="B14" s="14"/>
      <c r="C14" s="17" t="s">
        <v>8</v>
      </c>
      <c r="D14" s="3" t="s">
        <v>9</v>
      </c>
      <c r="E14" s="17"/>
      <c r="F14" s="17"/>
      <c r="G14" s="17"/>
      <c r="H14" s="18"/>
      <c r="J14" s="14"/>
      <c r="K14" s="17" t="s">
        <v>11</v>
      </c>
      <c r="L14" s="5" t="s">
        <v>14</v>
      </c>
      <c r="M14" s="5" t="s">
        <v>15</v>
      </c>
      <c r="N14" s="18"/>
    </row>
    <row r="15" spans="2:15">
      <c r="B15" s="14"/>
      <c r="C15" s="17" t="s">
        <v>251</v>
      </c>
      <c r="D15" s="4" t="str">
        <f>IF($D$14=$K$12,"","* not required *")</f>
        <v>* not required *</v>
      </c>
      <c r="E15" s="17"/>
      <c r="F15" s="17"/>
      <c r="G15" s="17"/>
      <c r="H15" s="18"/>
      <c r="J15" s="14"/>
      <c r="K15" s="17" t="s">
        <v>12</v>
      </c>
      <c r="L15" s="5">
        <v>0.65</v>
      </c>
      <c r="M15" s="5">
        <v>0.45</v>
      </c>
      <c r="N15" s="18"/>
    </row>
    <row r="16" spans="2:15">
      <c r="B16" s="14"/>
      <c r="C16" s="17" t="s">
        <v>252</v>
      </c>
      <c r="D16" s="4" t="str">
        <f>IF($D$14=$K$12,"","* not required *")</f>
        <v>* not required *</v>
      </c>
      <c r="E16" s="17"/>
      <c r="F16" s="17"/>
      <c r="G16" s="17"/>
      <c r="H16" s="18"/>
      <c r="J16" s="14"/>
      <c r="K16" s="17" t="s">
        <v>13</v>
      </c>
      <c r="L16" s="5">
        <v>0.8</v>
      </c>
      <c r="M16" s="5">
        <v>0.6</v>
      </c>
      <c r="N16" s="18"/>
    </row>
    <row r="17" spans="2:16">
      <c r="B17" s="14"/>
      <c r="C17" s="17"/>
      <c r="D17" s="16"/>
      <c r="E17" s="17"/>
      <c r="F17" s="17"/>
      <c r="G17" s="17"/>
      <c r="H17" s="18"/>
      <c r="J17" s="21"/>
      <c r="K17" s="22"/>
      <c r="L17" s="22"/>
      <c r="M17" s="22"/>
      <c r="N17" s="23"/>
    </row>
    <row r="18" spans="2:16">
      <c r="B18" s="14"/>
      <c r="C18" s="17" t="s">
        <v>24</v>
      </c>
      <c r="D18" s="3" t="s">
        <v>12</v>
      </c>
      <c r="E18" s="17"/>
      <c r="F18" s="17"/>
      <c r="G18" s="17"/>
      <c r="H18" s="18"/>
    </row>
    <row r="19" spans="2:16">
      <c r="B19" s="21"/>
      <c r="C19" s="22"/>
      <c r="D19" s="22"/>
      <c r="E19" s="22"/>
      <c r="F19" s="22"/>
      <c r="G19" s="22"/>
      <c r="H19" s="23"/>
      <c r="J19" s="10"/>
      <c r="K19" s="11"/>
      <c r="L19" s="12"/>
      <c r="M19" s="11"/>
      <c r="N19" s="11"/>
      <c r="O19" s="11"/>
      <c r="P19" s="13"/>
    </row>
    <row r="20" spans="2:16">
      <c r="J20" s="14"/>
      <c r="K20" s="15" t="s">
        <v>19</v>
      </c>
      <c r="L20" s="16"/>
      <c r="M20" s="17"/>
      <c r="N20" s="17"/>
      <c r="O20" s="17"/>
      <c r="P20" s="18"/>
    </row>
    <row r="21" spans="2:16">
      <c r="B21" s="10"/>
      <c r="C21" s="11"/>
      <c r="D21" s="12"/>
      <c r="E21" s="11"/>
      <c r="F21" s="11"/>
      <c r="G21" s="11"/>
      <c r="H21" s="13"/>
      <c r="J21" s="14"/>
      <c r="K21" s="17" t="s">
        <v>265</v>
      </c>
      <c r="N21" s="17"/>
      <c r="O21" s="85">
        <f>9.81*32000*D8/(32000+D8)/1000</f>
        <v>7.1890076335877868</v>
      </c>
      <c r="P21" s="18"/>
    </row>
    <row r="22" spans="2:16">
      <c r="B22" s="14"/>
      <c r="C22" s="15" t="s">
        <v>21</v>
      </c>
      <c r="D22" s="16"/>
      <c r="E22" s="17"/>
      <c r="F22" s="17"/>
      <c r="G22" s="17"/>
      <c r="H22" s="18"/>
      <c r="J22" s="14"/>
      <c r="K22" s="17" t="s">
        <v>18</v>
      </c>
      <c r="N22" s="17"/>
      <c r="O22" s="27">
        <f>D12/D10</f>
        <v>5.5555555555555552E-2</v>
      </c>
      <c r="P22" s="18"/>
    </row>
    <row r="23" spans="2:16">
      <c r="B23" s="14"/>
      <c r="C23" s="9" t="s">
        <v>168</v>
      </c>
      <c r="E23" s="81">
        <f>O29/O34</f>
        <v>21.675122749590834</v>
      </c>
      <c r="F23" s="29"/>
      <c r="G23" s="17"/>
      <c r="H23" s="18"/>
      <c r="J23" s="14"/>
      <c r="K23" s="17" t="s">
        <v>253</v>
      </c>
      <c r="N23" s="17"/>
      <c r="O23" s="80">
        <f>IF(D10&gt;2500,MAX(0.6,(1.25-0.0001*D10)),1)</f>
        <v>1</v>
      </c>
      <c r="P23" s="18"/>
    </row>
    <row r="24" spans="2:16">
      <c r="B24" s="14"/>
      <c r="C24" s="9"/>
      <c r="D24" s="37"/>
      <c r="E24" s="17"/>
      <c r="F24" s="17"/>
      <c r="G24" s="17"/>
      <c r="H24" s="18"/>
      <c r="J24" s="14"/>
      <c r="K24" s="24" t="s">
        <v>16</v>
      </c>
      <c r="N24" s="17"/>
      <c r="O24" s="8">
        <f>VLOOKUP(D6,Use,2,FALSE)</f>
        <v>0.5</v>
      </c>
      <c r="P24" s="18"/>
    </row>
    <row r="25" spans="2:16">
      <c r="B25" s="14"/>
      <c r="C25" s="17" t="s">
        <v>41</v>
      </c>
      <c r="D25" s="16"/>
      <c r="E25" s="17"/>
      <c r="F25" s="17"/>
      <c r="G25" s="17"/>
      <c r="H25" s="18"/>
      <c r="J25" s="14"/>
      <c r="K25" s="24" t="s">
        <v>17</v>
      </c>
      <c r="N25" s="17"/>
      <c r="O25" s="6">
        <f>VLOOKUP(D6,Use,3,FALSE)</f>
        <v>1</v>
      </c>
      <c r="P25" s="18"/>
    </row>
    <row r="26" spans="2:16">
      <c r="B26" s="14"/>
      <c r="C26" t="s">
        <v>30</v>
      </c>
      <c r="D26" s="16"/>
      <c r="E26" s="17"/>
      <c r="F26" s="17"/>
      <c r="G26" s="17"/>
      <c r="H26" s="18"/>
      <c r="J26" s="14"/>
      <c r="K26" s="24" t="s">
        <v>255</v>
      </c>
      <c r="N26" s="17"/>
      <c r="O26" s="7">
        <f>O24*D8*9.81*O23*D10/1000</f>
        <v>3310.875</v>
      </c>
      <c r="P26" s="18"/>
    </row>
    <row r="27" spans="2:16">
      <c r="B27" s="14"/>
      <c r="C27" s="17"/>
      <c r="D27" s="16"/>
      <c r="E27" s="17"/>
      <c r="F27" s="17"/>
      <c r="G27" s="17"/>
      <c r="H27" s="18"/>
      <c r="J27" s="14"/>
      <c r="K27" s="24" t="s">
        <v>254</v>
      </c>
      <c r="N27" s="17"/>
      <c r="O27" s="7">
        <f>IF(O22&gt;0.15,O25*O21*D12,0)</f>
        <v>0</v>
      </c>
      <c r="P27" s="18"/>
    </row>
    <row r="28" spans="2:16">
      <c r="B28" s="14"/>
      <c r="C28" s="32" t="s">
        <v>52</v>
      </c>
      <c r="D28" s="16"/>
      <c r="E28" s="17"/>
      <c r="F28" s="17"/>
      <c r="G28" s="17"/>
      <c r="H28" s="18"/>
      <c r="J28" s="14"/>
      <c r="K28" s="24" t="s">
        <v>256</v>
      </c>
      <c r="N28" s="17"/>
      <c r="O28" s="7">
        <f>IF(O22&gt;0.15,0.75*(O26+O27),0)</f>
        <v>0</v>
      </c>
      <c r="P28" s="18"/>
    </row>
    <row r="29" spans="2:16">
      <c r="B29" s="14"/>
      <c r="C29" s="32" t="s">
        <v>53</v>
      </c>
      <c r="D29" s="16"/>
      <c r="E29" s="17"/>
      <c r="F29" s="17"/>
      <c r="G29" s="17"/>
      <c r="H29" s="18"/>
      <c r="J29" s="14"/>
      <c r="K29" s="24" t="s">
        <v>257</v>
      </c>
      <c r="N29" s="17"/>
      <c r="O29" s="7">
        <f>MAX(O26:O28)</f>
        <v>3310.875</v>
      </c>
      <c r="P29" s="18"/>
    </row>
    <row r="30" spans="2:16">
      <c r="B30" s="14"/>
      <c r="C30" s="32" t="s">
        <v>54</v>
      </c>
      <c r="D30" s="16"/>
      <c r="E30" s="17"/>
      <c r="F30" s="17"/>
      <c r="G30" s="17"/>
      <c r="H30" s="18"/>
      <c r="J30" s="14"/>
      <c r="K30" s="24" t="s">
        <v>22</v>
      </c>
      <c r="N30" s="17"/>
      <c r="O30" s="5">
        <f>VLOOKUP(D18,Fabrication,2,FALSE)</f>
        <v>0.65</v>
      </c>
      <c r="P30" s="18"/>
    </row>
    <row r="31" spans="2:16">
      <c r="B31" s="21"/>
      <c r="C31" s="22"/>
      <c r="D31" s="25"/>
      <c r="E31" s="22"/>
      <c r="F31" s="22"/>
      <c r="G31" s="22"/>
      <c r="H31" s="23"/>
      <c r="J31" s="14"/>
      <c r="K31" s="24" t="s">
        <v>23</v>
      </c>
      <c r="N31" s="17"/>
      <c r="O31" s="5">
        <f>VLOOKUP(D18,Fabrication,3,FALSE)</f>
        <v>0.45</v>
      </c>
      <c r="P31" s="18"/>
    </row>
    <row r="32" spans="2:16">
      <c r="J32" s="14"/>
      <c r="K32" s="24" t="s">
        <v>251</v>
      </c>
      <c r="N32" s="17"/>
      <c r="O32" s="5">
        <f>VLOOKUP(D14,Steel,2,FALSE)</f>
        <v>235</v>
      </c>
      <c r="P32" s="18"/>
    </row>
    <row r="33" spans="2:17">
      <c r="B33" s="10"/>
      <c r="C33" s="11"/>
      <c r="D33" s="12"/>
      <c r="E33" s="11"/>
      <c r="F33" s="11"/>
      <c r="G33" s="12" t="s">
        <v>43</v>
      </c>
      <c r="H33" s="13"/>
      <c r="J33" s="14"/>
      <c r="K33" s="24" t="s">
        <v>252</v>
      </c>
      <c r="N33" s="17"/>
      <c r="O33" s="5">
        <f>VLOOKUP(D14,Steel,3,FALSE)</f>
        <v>360</v>
      </c>
      <c r="P33" s="18"/>
    </row>
    <row r="34" spans="2:17">
      <c r="B34" s="14"/>
      <c r="C34" s="15" t="s">
        <v>27</v>
      </c>
      <c r="D34" s="16" t="s">
        <v>164</v>
      </c>
      <c r="E34" s="16" t="s">
        <v>25</v>
      </c>
      <c r="F34" s="16" t="s">
        <v>163</v>
      </c>
      <c r="G34" s="16" t="s">
        <v>28</v>
      </c>
      <c r="H34" s="18"/>
      <c r="J34" s="14"/>
      <c r="K34" s="24" t="s">
        <v>258</v>
      </c>
      <c r="N34" s="17"/>
      <c r="O34" s="7">
        <f>MIN(O30*O32,O31*O33)</f>
        <v>152.75</v>
      </c>
      <c r="P34" s="18"/>
    </row>
    <row r="35" spans="2:17">
      <c r="B35" s="14"/>
      <c r="D35" s="16"/>
      <c r="E35" s="17"/>
      <c r="F35" s="17"/>
      <c r="G35" s="16" t="s">
        <v>44</v>
      </c>
      <c r="H35" s="18"/>
      <c r="J35" s="21"/>
      <c r="K35" s="22"/>
      <c r="L35" s="25"/>
      <c r="M35" s="26"/>
      <c r="N35" s="22"/>
      <c r="O35" s="22"/>
      <c r="P35" s="23"/>
    </row>
    <row r="36" spans="2:17" ht="15" customHeight="1">
      <c r="B36" s="14"/>
      <c r="C36" s="70" t="s">
        <v>26</v>
      </c>
      <c r="D36" s="29"/>
      <c r="E36" s="28"/>
      <c r="F36" s="29"/>
      <c r="G36" s="30"/>
      <c r="H36" s="18"/>
      <c r="K36" s="17"/>
      <c r="L36" s="65"/>
      <c r="M36" s="16"/>
      <c r="O36" s="17"/>
      <c r="P36" s="17"/>
      <c r="Q36" s="66"/>
    </row>
    <row r="37" spans="2:17">
      <c r="B37" s="14"/>
      <c r="C37" s="66" t="s">
        <v>196</v>
      </c>
      <c r="D37" s="67">
        <v>1.81</v>
      </c>
      <c r="E37" s="39">
        <f t="shared" ref="E37:E59" si="0">D37/$E$23</f>
        <v>8.3505870804545634E-2</v>
      </c>
      <c r="F37" s="67">
        <v>1.68</v>
      </c>
      <c r="G37" s="30">
        <v>1</v>
      </c>
      <c r="H37" s="18"/>
      <c r="O37" s="17"/>
      <c r="P37" s="17"/>
      <c r="Q37" s="66"/>
    </row>
    <row r="38" spans="2:17">
      <c r="B38" s="14"/>
      <c r="C38" s="66" t="s">
        <v>96</v>
      </c>
      <c r="D38" s="69">
        <v>2.1</v>
      </c>
      <c r="E38" s="40">
        <f t="shared" si="0"/>
        <v>9.6885264469362339E-2</v>
      </c>
      <c r="F38" s="67">
        <v>2.0299999999999998</v>
      </c>
      <c r="G38" s="30">
        <v>1</v>
      </c>
      <c r="H38" s="18"/>
      <c r="O38" s="17"/>
      <c r="P38" s="17"/>
      <c r="Q38" s="66"/>
    </row>
    <row r="39" spans="2:17">
      <c r="B39" s="14"/>
      <c r="C39" s="66" t="s">
        <v>97</v>
      </c>
      <c r="D39" s="67">
        <v>2.34</v>
      </c>
      <c r="E39" s="40">
        <f t="shared" si="0"/>
        <v>0.10795786612300373</v>
      </c>
      <c r="F39" s="67">
        <v>2.36</v>
      </c>
      <c r="G39" s="30">
        <v>1</v>
      </c>
      <c r="H39" s="18"/>
      <c r="O39" s="17"/>
      <c r="P39" s="17"/>
      <c r="Q39" s="66"/>
    </row>
    <row r="40" spans="2:17">
      <c r="B40" s="14"/>
      <c r="C40" s="66" t="s">
        <v>98</v>
      </c>
      <c r="D40" s="67">
        <v>3.47</v>
      </c>
      <c r="E40" s="40">
        <f t="shared" si="0"/>
        <v>0.16009136557556539</v>
      </c>
      <c r="F40" s="67">
        <v>2.31</v>
      </c>
      <c r="G40" s="30">
        <v>1</v>
      </c>
      <c r="H40" s="18"/>
      <c r="O40" s="17"/>
      <c r="P40" s="17"/>
      <c r="Q40" s="66"/>
    </row>
    <row r="41" spans="2:17">
      <c r="B41" s="14"/>
      <c r="C41" s="66" t="s">
        <v>99</v>
      </c>
      <c r="D41" s="67">
        <v>4.1100000000000003</v>
      </c>
      <c r="E41" s="40">
        <f t="shared" si="0"/>
        <v>0.18961830331860915</v>
      </c>
      <c r="F41" s="67">
        <v>2.82</v>
      </c>
      <c r="G41" s="30">
        <v>1</v>
      </c>
      <c r="H41" s="18"/>
      <c r="O41" s="17"/>
      <c r="P41" s="17"/>
      <c r="Q41" s="66"/>
    </row>
    <row r="42" spans="2:17">
      <c r="B42" s="14"/>
      <c r="C42" s="66" t="s">
        <v>100</v>
      </c>
      <c r="D42" s="67">
        <v>4.66</v>
      </c>
      <c r="E42" s="40">
        <f t="shared" si="0"/>
        <v>0.21499301544153737</v>
      </c>
      <c r="F42" s="67">
        <v>3.3</v>
      </c>
      <c r="G42" s="30">
        <v>1</v>
      </c>
      <c r="H42" s="18"/>
      <c r="O42" s="17"/>
      <c r="P42" s="17"/>
      <c r="Q42" s="66"/>
    </row>
    <row r="43" spans="2:17">
      <c r="B43" s="14"/>
      <c r="C43" s="66" t="s">
        <v>101</v>
      </c>
      <c r="D43" s="67">
        <v>5.54</v>
      </c>
      <c r="E43" s="40">
        <f t="shared" si="0"/>
        <v>0.25559255483822252</v>
      </c>
      <c r="F43" s="67">
        <v>4.2</v>
      </c>
      <c r="G43" s="30">
        <v>1</v>
      </c>
      <c r="H43" s="18"/>
      <c r="O43" s="17"/>
      <c r="P43" s="17"/>
      <c r="Q43" s="66"/>
    </row>
    <row r="44" spans="2:17">
      <c r="B44" s="14"/>
      <c r="C44" s="66" t="s">
        <v>102</v>
      </c>
      <c r="D44" s="67">
        <v>5.66</v>
      </c>
      <c r="E44" s="40">
        <f t="shared" si="0"/>
        <v>0.26112885566504324</v>
      </c>
      <c r="F44" s="67">
        <v>2.93</v>
      </c>
      <c r="G44" s="30">
        <v>1</v>
      </c>
      <c r="H44" s="18"/>
      <c r="O44" s="17"/>
      <c r="P44" s="17"/>
      <c r="Q44" s="66"/>
    </row>
    <row r="45" spans="2:17">
      <c r="B45" s="14"/>
      <c r="C45" s="66" t="s">
        <v>103</v>
      </c>
      <c r="D45" s="67">
        <v>6.78</v>
      </c>
      <c r="E45" s="40">
        <f t="shared" si="0"/>
        <v>0.31280099671536982</v>
      </c>
      <c r="F45" s="67">
        <v>3.6</v>
      </c>
      <c r="G45" s="30">
        <v>1</v>
      </c>
      <c r="H45" s="18"/>
      <c r="O45" s="17"/>
      <c r="P45" s="17"/>
      <c r="Q45" s="66"/>
    </row>
    <row r="46" spans="2:17">
      <c r="B46" s="14"/>
      <c r="C46" s="66" t="s">
        <v>104</v>
      </c>
      <c r="D46" s="67">
        <v>7.79</v>
      </c>
      <c r="E46" s="40">
        <f t="shared" si="0"/>
        <v>0.35939819534111073</v>
      </c>
      <c r="F46" s="67">
        <v>4.25</v>
      </c>
      <c r="G46" s="30">
        <v>1</v>
      </c>
      <c r="H46" s="18"/>
      <c r="O46" s="17"/>
      <c r="P46" s="17"/>
      <c r="Q46" s="66"/>
    </row>
    <row r="47" spans="2:17">
      <c r="B47" s="14"/>
      <c r="C47" s="66" t="s">
        <v>105</v>
      </c>
      <c r="D47" s="67">
        <v>9.49</v>
      </c>
      <c r="E47" s="40">
        <f t="shared" si="0"/>
        <v>0.43782912372107075</v>
      </c>
      <c r="F47" s="67">
        <v>5.45</v>
      </c>
      <c r="G47" s="30">
        <v>1</v>
      </c>
      <c r="H47" s="18"/>
      <c r="O47" s="17"/>
      <c r="P47" s="17"/>
      <c r="Q47" s="66"/>
    </row>
    <row r="48" spans="2:17">
      <c r="B48" s="14"/>
      <c r="C48" s="66" t="s">
        <v>106</v>
      </c>
      <c r="D48" s="67">
        <v>10.8</v>
      </c>
      <c r="E48" s="40">
        <f t="shared" si="0"/>
        <v>0.49826707441386348</v>
      </c>
      <c r="F48" s="67">
        <v>6.56</v>
      </c>
      <c r="G48" s="30">
        <v>1</v>
      </c>
      <c r="H48" s="18"/>
      <c r="O48" s="17"/>
      <c r="P48" s="17"/>
      <c r="Q48" s="66"/>
    </row>
    <row r="49" spans="2:17">
      <c r="B49" s="14"/>
      <c r="C49" s="66" t="s">
        <v>197</v>
      </c>
      <c r="D49" s="67">
        <v>8.3800000000000008</v>
      </c>
      <c r="E49" s="40">
        <f t="shared" si="0"/>
        <v>0.38661834107297927</v>
      </c>
      <c r="F49" s="67">
        <v>3.56</v>
      </c>
      <c r="G49" s="30">
        <v>1</v>
      </c>
      <c r="H49" s="18"/>
      <c r="O49" s="17"/>
      <c r="P49" s="17"/>
      <c r="Q49" s="66"/>
    </row>
    <row r="50" spans="2:17">
      <c r="B50" s="14"/>
      <c r="C50" s="66" t="s">
        <v>198</v>
      </c>
      <c r="D50" s="67">
        <v>10.1</v>
      </c>
      <c r="E50" s="40">
        <f t="shared" si="0"/>
        <v>0.46597198625740932</v>
      </c>
      <c r="F50" s="67">
        <v>4.3899999999999997</v>
      </c>
      <c r="G50" s="30">
        <v>1</v>
      </c>
      <c r="H50" s="18"/>
      <c r="O50" s="17"/>
      <c r="P50" s="17"/>
      <c r="Q50" s="66"/>
    </row>
    <row r="51" spans="2:17">
      <c r="B51" s="14"/>
      <c r="C51" s="66" t="s">
        <v>107</v>
      </c>
      <c r="D51" s="67">
        <v>11.7</v>
      </c>
      <c r="E51" s="40">
        <f t="shared" si="0"/>
        <v>0.53978933061501866</v>
      </c>
      <c r="F51" s="67">
        <v>5.19</v>
      </c>
      <c r="G51" s="30">
        <v>1</v>
      </c>
      <c r="H51" s="18"/>
      <c r="O51" s="17"/>
      <c r="P51" s="17"/>
      <c r="Q51" s="66"/>
    </row>
    <row r="52" spans="2:17">
      <c r="B52" s="14"/>
      <c r="C52" s="66" t="s">
        <v>108</v>
      </c>
      <c r="D52" s="67">
        <v>14.5</v>
      </c>
      <c r="E52" s="40">
        <f t="shared" si="0"/>
        <v>0.66896968324083517</v>
      </c>
      <c r="F52" s="67">
        <v>6.71</v>
      </c>
      <c r="G52" s="30">
        <v>1</v>
      </c>
      <c r="H52" s="18"/>
      <c r="O52" s="17"/>
      <c r="P52" s="17"/>
      <c r="Q52" s="66"/>
    </row>
    <row r="53" spans="2:17">
      <c r="B53" s="14"/>
      <c r="C53" s="66" t="s">
        <v>109</v>
      </c>
      <c r="D53" s="67">
        <v>16.8</v>
      </c>
      <c r="E53" s="40">
        <f t="shared" si="0"/>
        <v>0.77508211575489872</v>
      </c>
      <c r="F53" s="67">
        <v>8.1300000000000008</v>
      </c>
      <c r="G53" s="30">
        <v>1</v>
      </c>
      <c r="H53" s="18"/>
      <c r="O53" s="17"/>
      <c r="P53" s="17"/>
      <c r="Q53" s="66"/>
    </row>
    <row r="54" spans="2:17">
      <c r="B54" s="14"/>
      <c r="C54" s="66" t="s">
        <v>142</v>
      </c>
      <c r="D54" s="67">
        <v>18.7</v>
      </c>
      <c r="E54" s="40">
        <f t="shared" si="0"/>
        <v>0.86274021217955976</v>
      </c>
      <c r="F54" s="67">
        <v>9.4499999999999993</v>
      </c>
      <c r="G54" s="30">
        <v>1</v>
      </c>
      <c r="H54" s="18"/>
      <c r="O54" s="17"/>
      <c r="P54" s="17"/>
      <c r="Q54" s="66"/>
    </row>
    <row r="55" spans="2:17">
      <c r="B55" s="14"/>
      <c r="C55" s="66" t="s">
        <v>199</v>
      </c>
      <c r="D55" s="67">
        <v>18.100000000000001</v>
      </c>
      <c r="E55" s="40">
        <f t="shared" si="0"/>
        <v>0.83505870804545634</v>
      </c>
      <c r="F55" s="67">
        <v>9.5500000000000007</v>
      </c>
      <c r="G55" s="30">
        <v>1</v>
      </c>
      <c r="H55" s="18"/>
      <c r="O55" s="17"/>
      <c r="P55" s="17"/>
      <c r="Q55" s="66"/>
    </row>
    <row r="56" spans="2:17">
      <c r="B56" s="14"/>
      <c r="C56" s="66" t="s">
        <v>200</v>
      </c>
      <c r="D56" s="67">
        <v>14.1</v>
      </c>
      <c r="E56" s="40">
        <f t="shared" si="0"/>
        <v>0.65051534715143278</v>
      </c>
      <c r="F56" s="67">
        <v>5.17</v>
      </c>
      <c r="G56" s="30">
        <v>1</v>
      </c>
      <c r="H56" s="18"/>
      <c r="O56" s="17"/>
      <c r="P56" s="17"/>
      <c r="Q56" s="66"/>
    </row>
    <row r="57" spans="2:17">
      <c r="B57" s="14"/>
      <c r="C57" s="66" t="s">
        <v>110</v>
      </c>
      <c r="D57" s="67">
        <v>16.399999999999999</v>
      </c>
      <c r="E57" s="40">
        <f t="shared" si="0"/>
        <v>0.75662777966549621</v>
      </c>
      <c r="F57" s="67">
        <v>6.13</v>
      </c>
      <c r="G57" s="30">
        <v>1</v>
      </c>
      <c r="H57" s="18"/>
      <c r="O57" s="17"/>
      <c r="P57" s="17"/>
      <c r="Q57" s="66"/>
    </row>
    <row r="58" spans="2:17">
      <c r="B58" s="14"/>
      <c r="C58" s="66" t="s">
        <v>111</v>
      </c>
      <c r="D58" s="68">
        <v>19</v>
      </c>
      <c r="E58" s="40">
        <f t="shared" si="0"/>
        <v>0.87658096424661158</v>
      </c>
      <c r="F58" s="67">
        <v>7.24</v>
      </c>
      <c r="G58" s="30">
        <v>1</v>
      </c>
      <c r="H58" s="18"/>
      <c r="O58" s="17"/>
      <c r="P58" s="17"/>
      <c r="Q58" s="66"/>
    </row>
    <row r="59" spans="2:17">
      <c r="B59" s="14"/>
      <c r="C59" s="66" t="s">
        <v>201</v>
      </c>
      <c r="D59" s="67">
        <v>20.6</v>
      </c>
      <c r="E59" s="40">
        <f t="shared" si="0"/>
        <v>0.95039830860422103</v>
      </c>
      <c r="F59" s="67">
        <v>7.97</v>
      </c>
      <c r="G59" s="30">
        <v>1</v>
      </c>
      <c r="H59" s="18"/>
      <c r="I59" s="29"/>
      <c r="O59" s="17"/>
      <c r="P59" s="17"/>
      <c r="Q59" s="66"/>
    </row>
    <row r="60" spans="2:17">
      <c r="B60" s="14"/>
      <c r="C60" s="66" t="s">
        <v>112</v>
      </c>
      <c r="D60" s="67">
        <v>24.2</v>
      </c>
      <c r="E60" s="40">
        <f t="shared" ref="E60:E69" si="1">D60/$E$23</f>
        <v>1.1164873334088421</v>
      </c>
      <c r="F60" s="67">
        <v>9.6999999999999993</v>
      </c>
      <c r="G60" s="30">
        <v>1</v>
      </c>
      <c r="H60" s="18"/>
      <c r="I60" s="29"/>
      <c r="O60" s="17"/>
      <c r="P60" s="17"/>
      <c r="Q60" s="66"/>
    </row>
    <row r="61" spans="2:17">
      <c r="B61" s="14"/>
      <c r="C61" s="66" t="s">
        <v>144</v>
      </c>
      <c r="D61" s="67">
        <v>27.2</v>
      </c>
      <c r="E61" s="40">
        <f t="shared" si="1"/>
        <v>1.2548948540793596</v>
      </c>
      <c r="F61" s="67">
        <v>11.3</v>
      </c>
      <c r="G61" s="30">
        <v>1</v>
      </c>
      <c r="H61" s="18"/>
      <c r="I61" s="29"/>
      <c r="O61" s="17"/>
      <c r="P61" s="17"/>
      <c r="Q61" s="66"/>
    </row>
    <row r="62" spans="2:17">
      <c r="B62" s="14"/>
      <c r="C62" s="66" t="s">
        <v>202</v>
      </c>
      <c r="D62" s="67">
        <v>26.8</v>
      </c>
      <c r="E62" s="40">
        <f t="shared" si="1"/>
        <v>1.2364405179899574</v>
      </c>
      <c r="F62" s="67">
        <v>11.5</v>
      </c>
      <c r="G62" s="30">
        <v>1</v>
      </c>
      <c r="H62" s="18"/>
      <c r="I62" s="29"/>
      <c r="O62" s="17"/>
      <c r="P62" s="17"/>
      <c r="Q62" s="66"/>
    </row>
    <row r="63" spans="2:17">
      <c r="B63" s="14"/>
      <c r="C63" s="66" t="s">
        <v>113</v>
      </c>
      <c r="D63" s="68">
        <v>22</v>
      </c>
      <c r="E63" s="40">
        <f t="shared" si="1"/>
        <v>1.0149884849171291</v>
      </c>
      <c r="F63" s="67">
        <v>7.07</v>
      </c>
      <c r="G63" s="30">
        <v>1</v>
      </c>
      <c r="H63" s="18"/>
      <c r="I63" s="29"/>
      <c r="O63" s="17"/>
      <c r="P63" s="17"/>
      <c r="Q63" s="66"/>
    </row>
    <row r="64" spans="2:17">
      <c r="B64" s="14"/>
      <c r="C64" s="66" t="s">
        <v>114</v>
      </c>
      <c r="D64" s="67">
        <v>25.5</v>
      </c>
      <c r="E64" s="40">
        <f t="shared" si="1"/>
        <v>1.1764639256993998</v>
      </c>
      <c r="F64" s="67">
        <v>8.3699999999999992</v>
      </c>
      <c r="G64" s="30">
        <v>1</v>
      </c>
      <c r="H64" s="18"/>
      <c r="I64" s="29"/>
      <c r="O64" s="17"/>
      <c r="P64" s="17"/>
      <c r="Q64" s="66"/>
    </row>
    <row r="65" spans="2:17">
      <c r="B65" s="14"/>
      <c r="C65" s="66" t="s">
        <v>203</v>
      </c>
      <c r="D65" s="67">
        <v>27.8</v>
      </c>
      <c r="E65" s="40">
        <f t="shared" si="1"/>
        <v>1.2825763582134633</v>
      </c>
      <c r="F65" s="67">
        <v>9.2200000000000006</v>
      </c>
      <c r="G65" s="30">
        <v>1</v>
      </c>
      <c r="H65" s="18"/>
      <c r="I65" s="29"/>
      <c r="O65" s="17"/>
      <c r="P65" s="17"/>
      <c r="Q65" s="66"/>
    </row>
    <row r="66" spans="2:17">
      <c r="B66" s="14"/>
      <c r="C66" s="66" t="s">
        <v>115</v>
      </c>
      <c r="D66" s="67">
        <v>32.9</v>
      </c>
      <c r="E66" s="40">
        <f t="shared" si="1"/>
        <v>1.5178691433533431</v>
      </c>
      <c r="F66" s="67">
        <v>11.3</v>
      </c>
      <c r="G66" s="30">
        <v>1</v>
      </c>
      <c r="H66" s="18"/>
      <c r="I66" s="29"/>
      <c r="O66" s="17"/>
      <c r="P66" s="17"/>
      <c r="Q66" s="66"/>
    </row>
    <row r="67" spans="2:17">
      <c r="B67" s="14"/>
      <c r="C67" s="66" t="s">
        <v>148</v>
      </c>
      <c r="D67" s="67">
        <v>37.299999999999997</v>
      </c>
      <c r="E67" s="40">
        <f t="shared" si="1"/>
        <v>1.7208668403367688</v>
      </c>
      <c r="F67" s="67">
        <v>13.2</v>
      </c>
      <c r="G67" s="30">
        <v>1</v>
      </c>
      <c r="H67" s="18"/>
      <c r="I67" s="29"/>
      <c r="O67" s="17"/>
      <c r="P67" s="17"/>
      <c r="Q67" s="66"/>
    </row>
    <row r="68" spans="2:17">
      <c r="B68" s="14"/>
      <c r="C68" s="66" t="s">
        <v>204</v>
      </c>
      <c r="D68" s="67">
        <v>37.1</v>
      </c>
      <c r="E68" s="40">
        <f t="shared" si="1"/>
        <v>1.7116396722920679</v>
      </c>
      <c r="F68" s="67">
        <v>13.5</v>
      </c>
      <c r="G68" s="30">
        <v>1</v>
      </c>
      <c r="H68" s="18"/>
      <c r="I68" s="29"/>
      <c r="O68" s="17"/>
      <c r="P68" s="17"/>
      <c r="Q68" s="66"/>
    </row>
    <row r="69" spans="2:17">
      <c r="B69" s="14"/>
      <c r="C69" s="66" t="s">
        <v>149</v>
      </c>
      <c r="D69" s="67">
        <v>42.1</v>
      </c>
      <c r="E69" s="41">
        <f t="shared" si="1"/>
        <v>1.9423188734095973</v>
      </c>
      <c r="F69" s="67">
        <v>16.399999999999999</v>
      </c>
      <c r="G69" s="30">
        <v>1</v>
      </c>
      <c r="H69" s="18"/>
      <c r="O69" s="17"/>
      <c r="P69" s="17"/>
      <c r="Q69" s="66"/>
    </row>
    <row r="70" spans="2:17">
      <c r="B70" s="14"/>
      <c r="C70" s="17"/>
      <c r="D70" s="27"/>
      <c r="E70" s="31"/>
      <c r="F70" s="29"/>
      <c r="G70" s="30"/>
      <c r="H70" s="18"/>
      <c r="O70" s="17"/>
      <c r="P70" s="17"/>
      <c r="Q70" s="66"/>
    </row>
    <row r="71" spans="2:17">
      <c r="B71" s="14"/>
      <c r="C71" s="70" t="s">
        <v>259</v>
      </c>
      <c r="D71" s="27"/>
      <c r="E71" s="31"/>
      <c r="F71" s="29"/>
      <c r="G71" s="30"/>
      <c r="H71" s="18"/>
      <c r="O71" s="17"/>
      <c r="P71" s="17"/>
      <c r="Q71" s="66"/>
    </row>
    <row r="72" spans="2:17">
      <c r="B72" s="14"/>
      <c r="C72" s="17" t="s">
        <v>205</v>
      </c>
      <c r="D72" s="73">
        <v>2.02</v>
      </c>
      <c r="E72" s="39">
        <f t="shared" ref="E72:E101" si="2">D72/$E$23</f>
        <v>9.3194397251481861E-2</v>
      </c>
      <c r="F72" s="73">
        <v>1.68</v>
      </c>
      <c r="G72" s="30">
        <v>0.6633663366336634</v>
      </c>
      <c r="H72" s="18"/>
      <c r="K72" s="52"/>
      <c r="L72" s="84"/>
      <c r="O72" s="17"/>
      <c r="P72" s="17"/>
      <c r="Q72" s="66"/>
    </row>
    <row r="73" spans="2:17">
      <c r="B73" s="14"/>
      <c r="C73" s="17" t="s">
        <v>206</v>
      </c>
      <c r="D73" s="73">
        <v>2.35</v>
      </c>
      <c r="E73" s="40">
        <f t="shared" si="2"/>
        <v>0.10841922452523881</v>
      </c>
      <c r="F73" s="73">
        <v>2.0299999999999998</v>
      </c>
      <c r="G73" s="30">
        <v>0.65531914893617016</v>
      </c>
      <c r="H73" s="18"/>
      <c r="K73" s="52"/>
      <c r="L73" s="84"/>
      <c r="O73" s="17"/>
      <c r="P73" s="17"/>
      <c r="Q73" s="66"/>
    </row>
    <row r="74" spans="2:17">
      <c r="B74" s="14"/>
      <c r="C74" s="17" t="s">
        <v>207</v>
      </c>
      <c r="D74" s="74">
        <v>2.6</v>
      </c>
      <c r="E74" s="40">
        <f t="shared" si="2"/>
        <v>0.11995318458111527</v>
      </c>
      <c r="F74" s="73">
        <v>2.36</v>
      </c>
      <c r="G74" s="30">
        <v>0.64615384615384608</v>
      </c>
      <c r="H74" s="18"/>
      <c r="K74" s="52"/>
      <c r="L74" s="84"/>
      <c r="O74" s="17"/>
      <c r="P74" s="17"/>
      <c r="Q74" s="17"/>
    </row>
    <row r="75" spans="2:17">
      <c r="B75" s="14"/>
      <c r="C75" s="17" t="s">
        <v>116</v>
      </c>
      <c r="D75" s="73">
        <v>3.35</v>
      </c>
      <c r="E75" s="40">
        <f t="shared" si="2"/>
        <v>0.15455506474874467</v>
      </c>
      <c r="F75" s="73">
        <v>2.15</v>
      </c>
      <c r="G75" s="30">
        <v>0.67164179104477606</v>
      </c>
      <c r="H75" s="18"/>
      <c r="K75" s="52"/>
      <c r="L75" s="84"/>
      <c r="O75" s="17"/>
      <c r="P75" s="17"/>
      <c r="Q75" s="17"/>
    </row>
    <row r="76" spans="2:17">
      <c r="B76" s="14"/>
      <c r="C76" s="17" t="s">
        <v>117</v>
      </c>
      <c r="D76" s="73">
        <v>3.95</v>
      </c>
      <c r="E76" s="40">
        <f t="shared" si="2"/>
        <v>0.1822365688828482</v>
      </c>
      <c r="F76" s="73">
        <v>2.62</v>
      </c>
      <c r="G76" s="30">
        <v>0.66329113924050631</v>
      </c>
      <c r="H76" s="18"/>
      <c r="K76" s="52"/>
      <c r="L76" s="84"/>
      <c r="O76" s="17"/>
      <c r="P76" s="17"/>
      <c r="Q76" s="17"/>
    </row>
    <row r="77" spans="2:17">
      <c r="B77" s="14"/>
      <c r="C77" s="17" t="s">
        <v>118</v>
      </c>
      <c r="D77" s="73">
        <v>4.47</v>
      </c>
      <c r="E77" s="40">
        <f t="shared" si="2"/>
        <v>0.20622720579907125</v>
      </c>
      <c r="F77" s="73">
        <v>3.07</v>
      </c>
      <c r="G77" s="30">
        <v>0.65548098434004487</v>
      </c>
      <c r="H77" s="18"/>
      <c r="K77" s="52"/>
      <c r="L77" s="84"/>
      <c r="O77" s="17"/>
      <c r="P77" s="17"/>
      <c r="Q77" s="17"/>
    </row>
    <row r="78" spans="2:17">
      <c r="B78" s="14"/>
      <c r="C78" s="17" t="s">
        <v>208</v>
      </c>
      <c r="D78" s="73">
        <v>3.81</v>
      </c>
      <c r="E78" s="40">
        <f t="shared" si="2"/>
        <v>0.17577755125155739</v>
      </c>
      <c r="F78" s="73">
        <v>2.31</v>
      </c>
      <c r="G78" s="30">
        <v>0.75065616797900259</v>
      </c>
      <c r="H78" s="18"/>
      <c r="K78" s="52"/>
      <c r="L78" s="84"/>
      <c r="O78" s="17"/>
      <c r="P78" s="17"/>
      <c r="Q78" s="17"/>
    </row>
    <row r="79" spans="2:17">
      <c r="B79" s="14"/>
      <c r="C79" s="17" t="s">
        <v>119</v>
      </c>
      <c r="D79" s="73">
        <v>4.5199999999999996</v>
      </c>
      <c r="E79" s="40">
        <f t="shared" si="2"/>
        <v>0.20853399781024654</v>
      </c>
      <c r="F79" s="73">
        <v>2.82</v>
      </c>
      <c r="G79" s="30">
        <v>0.74557522123893816</v>
      </c>
      <c r="H79" s="18"/>
      <c r="K79" s="52"/>
      <c r="L79" s="84"/>
      <c r="O79" s="17"/>
      <c r="P79" s="17"/>
      <c r="Q79" s="17"/>
    </row>
    <row r="80" spans="2:17">
      <c r="B80" s="14"/>
      <c r="C80" s="17" t="s">
        <v>120</v>
      </c>
      <c r="D80" s="73">
        <v>5.13</v>
      </c>
      <c r="E80" s="40">
        <f t="shared" si="2"/>
        <v>0.23667686034658511</v>
      </c>
      <c r="F80" s="74">
        <v>3.3</v>
      </c>
      <c r="G80" s="30">
        <v>0.7407407407407407</v>
      </c>
      <c r="H80" s="18"/>
      <c r="K80" s="52"/>
      <c r="L80" s="84"/>
      <c r="O80" s="17"/>
      <c r="P80" s="17"/>
      <c r="Q80" s="17"/>
    </row>
    <row r="81" spans="2:17">
      <c r="B81" s="14"/>
      <c r="C81" s="17" t="s">
        <v>209</v>
      </c>
      <c r="D81" s="74">
        <v>6.1</v>
      </c>
      <c r="E81" s="40">
        <f t="shared" si="2"/>
        <v>0.28142862536338581</v>
      </c>
      <c r="F81" s="74">
        <v>4.2</v>
      </c>
      <c r="G81" s="30">
        <v>0.73114754098360657</v>
      </c>
      <c r="H81" s="18"/>
      <c r="K81" s="52"/>
      <c r="L81" s="84"/>
      <c r="O81" s="17"/>
      <c r="P81" s="17"/>
      <c r="Q81" s="17"/>
    </row>
    <row r="82" spans="2:17">
      <c r="B82" s="14"/>
      <c r="C82" s="17" t="s">
        <v>210</v>
      </c>
      <c r="D82" s="73">
        <v>6.14</v>
      </c>
      <c r="E82" s="40">
        <f t="shared" si="2"/>
        <v>0.28327405897232605</v>
      </c>
      <c r="F82" s="73">
        <v>2.93</v>
      </c>
      <c r="G82" s="30">
        <v>0.80130293159609123</v>
      </c>
      <c r="H82" s="18"/>
      <c r="K82" s="52"/>
      <c r="L82" s="84"/>
      <c r="O82" s="17"/>
      <c r="P82" s="17"/>
      <c r="Q82" s="17"/>
    </row>
    <row r="83" spans="2:17">
      <c r="B83" s="14"/>
      <c r="C83" s="17" t="s">
        <v>211</v>
      </c>
      <c r="D83" s="73">
        <v>7.36</v>
      </c>
      <c r="E83" s="40">
        <f t="shared" si="2"/>
        <v>0.33955978404500325</v>
      </c>
      <c r="F83" s="74">
        <v>3.6</v>
      </c>
      <c r="G83" s="30">
        <v>0.79755434782608692</v>
      </c>
      <c r="H83" s="18"/>
      <c r="K83" s="52"/>
      <c r="L83" s="84"/>
      <c r="O83" s="17"/>
      <c r="P83" s="17"/>
      <c r="Q83" s="17"/>
    </row>
    <row r="84" spans="2:17">
      <c r="B84" s="14"/>
      <c r="C84" s="17" t="s">
        <v>121</v>
      </c>
      <c r="D84" s="73">
        <v>8.4600000000000009</v>
      </c>
      <c r="E84" s="40">
        <f t="shared" si="2"/>
        <v>0.39030920829085974</v>
      </c>
      <c r="F84" s="73">
        <v>4.25</v>
      </c>
      <c r="G84" s="30">
        <v>0.7943262411347517</v>
      </c>
      <c r="H84" s="18"/>
      <c r="K84" s="52"/>
      <c r="L84" s="84"/>
      <c r="O84" s="17"/>
      <c r="P84" s="17"/>
      <c r="Q84" s="17"/>
    </row>
    <row r="85" spans="2:17">
      <c r="B85" s="14"/>
      <c r="C85" s="17" t="s">
        <v>122</v>
      </c>
      <c r="D85" s="73">
        <v>10.3</v>
      </c>
      <c r="E85" s="40">
        <f t="shared" si="2"/>
        <v>0.47519915430211052</v>
      </c>
      <c r="F85" s="73">
        <v>5.45</v>
      </c>
      <c r="G85" s="30">
        <v>0.79029126213592238</v>
      </c>
      <c r="H85" s="18"/>
      <c r="K85" s="52"/>
      <c r="L85" s="84"/>
      <c r="O85" s="17"/>
      <c r="P85" s="17"/>
      <c r="Q85" s="17"/>
    </row>
    <row r="86" spans="2:17">
      <c r="B86" s="14"/>
      <c r="C86" s="17" t="s">
        <v>177</v>
      </c>
      <c r="D86" s="73">
        <v>11.8</v>
      </c>
      <c r="E86" s="40">
        <f t="shared" si="2"/>
        <v>0.54440291463736934</v>
      </c>
      <c r="F86" s="73">
        <v>6.56</v>
      </c>
      <c r="G86" s="30">
        <v>0.78050847457627126</v>
      </c>
      <c r="H86" s="18"/>
      <c r="K86" s="52"/>
      <c r="L86" s="84"/>
      <c r="O86" s="17"/>
      <c r="P86" s="17"/>
      <c r="Q86" s="17"/>
    </row>
    <row r="87" spans="2:17">
      <c r="B87" s="14"/>
      <c r="C87" s="17" t="s">
        <v>212</v>
      </c>
      <c r="D87" s="73">
        <v>8.99</v>
      </c>
      <c r="E87" s="40">
        <f t="shared" si="2"/>
        <v>0.41476120360931779</v>
      </c>
      <c r="F87" s="73">
        <v>3.56</v>
      </c>
      <c r="G87" s="30">
        <v>0.83426028921023354</v>
      </c>
      <c r="H87" s="18"/>
      <c r="K87" s="52"/>
      <c r="L87" s="84"/>
      <c r="O87" s="17"/>
      <c r="P87" s="17"/>
      <c r="Q87" s="17"/>
    </row>
    <row r="88" spans="2:17">
      <c r="B88" s="14"/>
      <c r="C88" s="17" t="s">
        <v>213</v>
      </c>
      <c r="D88" s="73">
        <v>10.9</v>
      </c>
      <c r="E88" s="40">
        <f t="shared" si="2"/>
        <v>0.50288065843621399</v>
      </c>
      <c r="F88" s="73">
        <v>4.3899999999999997</v>
      </c>
      <c r="G88" s="30">
        <v>0.82935779816513755</v>
      </c>
      <c r="H88" s="18"/>
      <c r="K88" s="52"/>
      <c r="L88" s="84"/>
      <c r="O88" s="17"/>
      <c r="P88" s="17"/>
      <c r="Q88" s="17"/>
    </row>
    <row r="89" spans="2:17">
      <c r="B89" s="14"/>
      <c r="C89" s="17" t="s">
        <v>123</v>
      </c>
      <c r="D89" s="73">
        <v>12.6</v>
      </c>
      <c r="E89" s="40">
        <f t="shared" si="2"/>
        <v>0.58131158681617401</v>
      </c>
      <c r="F89" s="73">
        <v>5.19</v>
      </c>
      <c r="G89" s="30">
        <v>0.82539682539682546</v>
      </c>
      <c r="H89" s="18"/>
      <c r="K89" s="52"/>
      <c r="L89" s="84"/>
      <c r="O89" s="17"/>
      <c r="P89" s="17"/>
      <c r="Q89" s="17"/>
    </row>
    <row r="90" spans="2:17">
      <c r="B90" s="14"/>
      <c r="C90" s="17" t="s">
        <v>214</v>
      </c>
      <c r="D90" s="73">
        <v>15.6</v>
      </c>
      <c r="E90" s="40">
        <f t="shared" si="2"/>
        <v>0.71971910748669155</v>
      </c>
      <c r="F90" s="73">
        <v>6.71</v>
      </c>
      <c r="G90" s="30">
        <v>0.82692307692307698</v>
      </c>
      <c r="H90" s="18"/>
      <c r="K90" s="52"/>
      <c r="L90" s="84"/>
      <c r="O90" s="17"/>
      <c r="P90" s="17"/>
      <c r="Q90" s="17"/>
    </row>
    <row r="91" spans="2:17">
      <c r="B91" s="14"/>
      <c r="C91" s="17" t="s">
        <v>215</v>
      </c>
      <c r="D91" s="73">
        <v>18.100000000000001</v>
      </c>
      <c r="E91" s="40">
        <f t="shared" si="2"/>
        <v>0.83505870804545634</v>
      </c>
      <c r="F91" s="73">
        <v>8.1300000000000008</v>
      </c>
      <c r="G91" s="30">
        <v>0.82320441988950277</v>
      </c>
      <c r="H91" s="18"/>
      <c r="K91" s="52"/>
      <c r="L91" s="84"/>
      <c r="O91" s="17"/>
      <c r="P91" s="17"/>
      <c r="Q91" s="17"/>
    </row>
    <row r="92" spans="2:17">
      <c r="B92" s="14"/>
      <c r="C92" s="17" t="s">
        <v>216</v>
      </c>
      <c r="D92" s="73">
        <v>9.34</v>
      </c>
      <c r="E92" s="40">
        <f t="shared" si="2"/>
        <v>0.43090874768754484</v>
      </c>
      <c r="F92" s="73">
        <v>3.56</v>
      </c>
      <c r="G92" s="30">
        <v>0.68094218415417562</v>
      </c>
      <c r="H92" s="18"/>
      <c r="K92" s="52"/>
      <c r="L92" s="84"/>
      <c r="O92" s="17"/>
      <c r="P92" s="17"/>
      <c r="Q92" s="17"/>
    </row>
    <row r="93" spans="2:17">
      <c r="B93" s="14"/>
      <c r="C93" s="17" t="s">
        <v>217</v>
      </c>
      <c r="D93" s="73">
        <v>11.3</v>
      </c>
      <c r="E93" s="40">
        <f t="shared" si="2"/>
        <v>0.52133499452561638</v>
      </c>
      <c r="F93" s="73">
        <v>4.3899999999999997</v>
      </c>
      <c r="G93" s="30">
        <v>0.67522123893805308</v>
      </c>
      <c r="H93" s="18"/>
      <c r="K93" s="52"/>
      <c r="L93" s="84"/>
      <c r="O93" s="17"/>
      <c r="P93" s="17"/>
      <c r="Q93" s="17"/>
    </row>
    <row r="94" spans="2:17">
      <c r="B94" s="14"/>
      <c r="C94" s="17" t="s">
        <v>124</v>
      </c>
      <c r="D94" s="73">
        <v>13.1</v>
      </c>
      <c r="E94" s="40">
        <f t="shared" si="2"/>
        <v>0.60437950692792697</v>
      </c>
      <c r="F94" s="73">
        <v>5.19</v>
      </c>
      <c r="G94" s="30">
        <v>0.67022900763358773</v>
      </c>
      <c r="H94" s="18"/>
      <c r="K94" s="52"/>
      <c r="L94" s="84"/>
      <c r="O94" s="17"/>
      <c r="P94" s="17"/>
      <c r="Q94" s="17"/>
    </row>
    <row r="95" spans="2:17">
      <c r="B95" s="14"/>
      <c r="C95" s="17" t="s">
        <v>125</v>
      </c>
      <c r="D95" s="73">
        <v>16.2</v>
      </c>
      <c r="E95" s="40">
        <f t="shared" si="2"/>
        <v>0.74740061162079507</v>
      </c>
      <c r="F95" s="73">
        <v>6.71</v>
      </c>
      <c r="G95" s="30">
        <v>0.66049382716049376</v>
      </c>
      <c r="H95" s="18"/>
      <c r="K95" s="52"/>
      <c r="L95" s="84"/>
      <c r="M95" s="17"/>
      <c r="N95" s="17"/>
      <c r="O95" s="17"/>
      <c r="P95" s="17"/>
      <c r="Q95" s="17"/>
    </row>
    <row r="96" spans="2:17">
      <c r="B96" s="14"/>
      <c r="C96" s="17" t="s">
        <v>218</v>
      </c>
      <c r="D96" s="73">
        <v>18.8</v>
      </c>
      <c r="E96" s="40">
        <f t="shared" si="2"/>
        <v>0.86735379620191044</v>
      </c>
      <c r="F96" s="73">
        <v>8.1300000000000008</v>
      </c>
      <c r="G96" s="30">
        <v>0.6542553191489362</v>
      </c>
      <c r="H96" s="18"/>
      <c r="K96" s="52"/>
      <c r="L96" s="84"/>
      <c r="M96" s="17"/>
      <c r="N96" s="17"/>
      <c r="O96" s="17"/>
      <c r="P96" s="17"/>
      <c r="Q96" s="17"/>
    </row>
    <row r="97" spans="2:17">
      <c r="B97" s="14"/>
      <c r="C97" s="17" t="s">
        <v>219</v>
      </c>
      <c r="D97" s="73">
        <v>12.4</v>
      </c>
      <c r="E97" s="40">
        <f t="shared" si="2"/>
        <v>0.57208441877147287</v>
      </c>
      <c r="F97" s="73">
        <v>4.1900000000000004</v>
      </c>
      <c r="G97" s="30">
        <v>0.85483870967741926</v>
      </c>
      <c r="H97" s="18"/>
      <c r="K97" s="52"/>
      <c r="L97" s="84"/>
      <c r="M97" s="17"/>
      <c r="N97" s="17"/>
      <c r="O97" s="17"/>
      <c r="P97" s="17"/>
      <c r="Q97" s="17"/>
    </row>
    <row r="98" spans="2:17" ht="15" customHeight="1">
      <c r="B98" s="14"/>
      <c r="C98" s="17" t="s">
        <v>220</v>
      </c>
      <c r="D98" s="75">
        <v>15</v>
      </c>
      <c r="E98" s="40">
        <f t="shared" si="2"/>
        <v>0.69203760335258813</v>
      </c>
      <c r="F98" s="73">
        <v>5.17</v>
      </c>
      <c r="G98" s="30">
        <v>0.86</v>
      </c>
      <c r="H98" s="18"/>
      <c r="K98" s="52"/>
      <c r="L98" s="84"/>
      <c r="M98" s="17"/>
      <c r="N98" s="17"/>
      <c r="O98" s="17"/>
      <c r="P98" s="17"/>
      <c r="Q98" s="17"/>
    </row>
    <row r="99" spans="2:17">
      <c r="B99" s="14"/>
      <c r="C99" s="17" t="s">
        <v>221</v>
      </c>
      <c r="D99" s="73">
        <v>17.5</v>
      </c>
      <c r="E99" s="40">
        <f t="shared" si="2"/>
        <v>0.80737720391135281</v>
      </c>
      <c r="F99" s="73">
        <v>6.13</v>
      </c>
      <c r="G99" s="30">
        <v>0.8571428571428571</v>
      </c>
      <c r="H99" s="18"/>
      <c r="K99" s="52"/>
      <c r="L99" s="84"/>
      <c r="M99" s="17"/>
      <c r="N99" s="17"/>
      <c r="O99" s="17"/>
      <c r="P99" s="17"/>
      <c r="Q99" s="17"/>
    </row>
    <row r="100" spans="2:17">
      <c r="B100" s="14"/>
      <c r="C100" s="17" t="s">
        <v>222</v>
      </c>
      <c r="D100" s="75">
        <v>22</v>
      </c>
      <c r="E100" s="40">
        <f t="shared" si="2"/>
        <v>1.0149884849171291</v>
      </c>
      <c r="F100" s="73">
        <v>7.97</v>
      </c>
      <c r="G100" s="30">
        <v>0.85</v>
      </c>
      <c r="H100" s="18"/>
      <c r="K100" s="52"/>
      <c r="L100" s="84"/>
      <c r="M100" s="17"/>
      <c r="N100" s="17"/>
      <c r="O100" s="17"/>
      <c r="P100" s="17"/>
      <c r="Q100" s="17"/>
    </row>
    <row r="101" spans="2:17">
      <c r="B101" s="14"/>
      <c r="C101" s="17" t="s">
        <v>223</v>
      </c>
      <c r="D101" s="73">
        <v>25.8</v>
      </c>
      <c r="E101" s="41">
        <f t="shared" si="2"/>
        <v>1.1903046777664514</v>
      </c>
      <c r="F101" s="74">
        <v>9.6999999999999993</v>
      </c>
      <c r="G101" s="30">
        <v>0.84883720930232553</v>
      </c>
      <c r="H101" s="18"/>
      <c r="K101" s="52"/>
      <c r="L101" s="84"/>
      <c r="M101" s="17"/>
      <c r="N101" s="17"/>
      <c r="O101" s="17"/>
      <c r="P101" s="17"/>
      <c r="Q101" s="17"/>
    </row>
    <row r="102" spans="2:17">
      <c r="B102" s="14"/>
      <c r="C102" s="17"/>
      <c r="D102" s="73"/>
      <c r="E102" s="31"/>
      <c r="F102" s="74"/>
      <c r="G102" s="30"/>
      <c r="H102" s="18"/>
      <c r="K102" s="17"/>
      <c r="L102" s="17"/>
      <c r="M102" s="17"/>
      <c r="N102" s="17"/>
      <c r="O102" s="17"/>
      <c r="P102" s="17"/>
      <c r="Q102" s="17"/>
    </row>
    <row r="103" spans="2:17">
      <c r="B103" s="14"/>
      <c r="C103" s="70" t="s">
        <v>260</v>
      </c>
      <c r="D103" s="27"/>
      <c r="E103" s="31"/>
      <c r="F103" s="29"/>
      <c r="G103" s="30"/>
      <c r="H103" s="18"/>
      <c r="K103" s="17"/>
      <c r="L103" s="17"/>
      <c r="M103" s="17"/>
      <c r="N103" s="17"/>
      <c r="O103" s="17"/>
      <c r="P103" s="17"/>
      <c r="Q103" s="17"/>
    </row>
    <row r="104" spans="2:17">
      <c r="B104" s="14"/>
      <c r="C104" s="17" t="s">
        <v>205</v>
      </c>
      <c r="D104" s="82">
        <v>1.34</v>
      </c>
      <c r="E104" s="39">
        <f t="shared" ref="E104:E133" si="3">D104/$E$23</f>
        <v>6.1822025899497875E-2</v>
      </c>
      <c r="F104" s="73">
        <v>1.68</v>
      </c>
      <c r="G104" s="30">
        <v>1.5074626865671641</v>
      </c>
      <c r="H104" s="18"/>
      <c r="I104" s="82"/>
      <c r="K104" s="73"/>
      <c r="L104" s="17"/>
      <c r="M104" s="17"/>
      <c r="N104" s="17"/>
      <c r="O104" s="17"/>
      <c r="P104" s="17"/>
      <c r="Q104" s="17"/>
    </row>
    <row r="105" spans="2:17">
      <c r="B105" s="14"/>
      <c r="C105" s="17" t="s">
        <v>206</v>
      </c>
      <c r="D105" s="82">
        <v>1.54</v>
      </c>
      <c r="E105" s="40">
        <f t="shared" si="3"/>
        <v>7.1049193944199049E-2</v>
      </c>
      <c r="F105" s="73">
        <v>2.0299999999999998</v>
      </c>
      <c r="G105" s="30">
        <v>1.525974025974026</v>
      </c>
      <c r="H105" s="18"/>
      <c r="I105" s="82"/>
      <c r="K105" s="73"/>
      <c r="L105" s="17"/>
      <c r="M105" s="17"/>
      <c r="N105" s="17"/>
      <c r="O105" s="17"/>
      <c r="P105" s="17"/>
      <c r="Q105" s="17"/>
    </row>
    <row r="106" spans="2:17">
      <c r="B106" s="14"/>
      <c r="C106" s="17" t="s">
        <v>207</v>
      </c>
      <c r="D106" s="82">
        <v>1.68</v>
      </c>
      <c r="E106" s="40">
        <f t="shared" si="3"/>
        <v>7.7508211575489858E-2</v>
      </c>
      <c r="F106" s="73">
        <v>2.36</v>
      </c>
      <c r="G106" s="30">
        <v>1.5476190476190477</v>
      </c>
      <c r="H106" s="18"/>
      <c r="I106" s="82"/>
      <c r="K106" s="74"/>
      <c r="L106" s="17"/>
      <c r="M106" s="17"/>
      <c r="N106" s="17"/>
      <c r="O106" s="17"/>
      <c r="P106" s="17"/>
      <c r="Q106" s="17"/>
    </row>
    <row r="107" spans="2:17">
      <c r="B107" s="14"/>
      <c r="C107" s="17" t="s">
        <v>116</v>
      </c>
      <c r="D107" s="82">
        <v>2.25</v>
      </c>
      <c r="E107" s="40">
        <f t="shared" si="3"/>
        <v>0.10380564050288821</v>
      </c>
      <c r="F107" s="73">
        <v>2.15</v>
      </c>
      <c r="G107" s="30">
        <v>1.4888888888888889</v>
      </c>
      <c r="H107" s="18"/>
      <c r="I107" s="82"/>
      <c r="K107" s="73"/>
      <c r="L107" s="17"/>
      <c r="M107" s="17"/>
      <c r="N107" s="17"/>
      <c r="O107" s="17"/>
      <c r="P107" s="17"/>
      <c r="Q107" s="17"/>
    </row>
    <row r="108" spans="2:17">
      <c r="B108" s="14"/>
      <c r="C108" s="17" t="s">
        <v>117</v>
      </c>
      <c r="D108" s="82">
        <v>2.62</v>
      </c>
      <c r="E108" s="40">
        <f t="shared" si="3"/>
        <v>0.12087590138558539</v>
      </c>
      <c r="F108" s="73">
        <v>2.62</v>
      </c>
      <c r="G108" s="30">
        <v>1.5076335877862594</v>
      </c>
      <c r="H108" s="18"/>
      <c r="I108" s="82"/>
      <c r="K108" s="73"/>
      <c r="L108" s="17"/>
      <c r="M108" s="17"/>
      <c r="N108" s="17"/>
      <c r="O108" s="17"/>
      <c r="P108" s="17"/>
      <c r="Q108" s="17"/>
    </row>
    <row r="109" spans="2:17">
      <c r="B109" s="14"/>
      <c r="C109" s="17" t="s">
        <v>118</v>
      </c>
      <c r="D109" s="82">
        <v>2.9300000000000006</v>
      </c>
      <c r="E109" s="40">
        <f t="shared" si="3"/>
        <v>0.13517801185487224</v>
      </c>
      <c r="F109" s="73">
        <v>3.07</v>
      </c>
      <c r="G109" s="30">
        <v>1.525597269624573</v>
      </c>
      <c r="H109" s="18"/>
      <c r="I109" s="82"/>
      <c r="K109" s="73"/>
      <c r="L109" s="17"/>
      <c r="M109" s="17"/>
      <c r="N109" s="17"/>
      <c r="O109" s="17"/>
      <c r="P109" s="17"/>
      <c r="Q109" s="17"/>
    </row>
    <row r="110" spans="2:17">
      <c r="B110" s="14"/>
      <c r="C110" s="17" t="s">
        <v>208</v>
      </c>
      <c r="D110" s="82">
        <v>2.86</v>
      </c>
      <c r="E110" s="40">
        <f t="shared" si="3"/>
        <v>0.13194850303922678</v>
      </c>
      <c r="F110" s="73">
        <v>2.31</v>
      </c>
      <c r="G110" s="30">
        <v>1.3321678321678323</v>
      </c>
      <c r="H110" s="18"/>
      <c r="I110" s="82"/>
      <c r="K110" s="73"/>
      <c r="L110" s="17"/>
      <c r="M110" s="17"/>
      <c r="N110" s="17"/>
      <c r="O110" s="17"/>
      <c r="P110" s="17"/>
      <c r="Q110" s="17"/>
    </row>
    <row r="111" spans="2:17">
      <c r="B111" s="14"/>
      <c r="C111" s="17" t="s">
        <v>119</v>
      </c>
      <c r="D111" s="82">
        <v>3.37</v>
      </c>
      <c r="E111" s="40">
        <f t="shared" si="3"/>
        <v>0.15547778155321479</v>
      </c>
      <c r="F111" s="73">
        <v>2.82</v>
      </c>
      <c r="G111" s="30">
        <v>1.3412462908011868</v>
      </c>
      <c r="H111" s="18"/>
      <c r="I111" s="82"/>
      <c r="K111" s="73"/>
      <c r="L111" s="17"/>
      <c r="M111" s="17"/>
      <c r="N111" s="17"/>
      <c r="O111" s="17"/>
      <c r="P111" s="17"/>
      <c r="Q111" s="17"/>
    </row>
    <row r="112" spans="2:17">
      <c r="B112" s="14"/>
      <c r="C112" s="17" t="s">
        <v>120</v>
      </c>
      <c r="D112" s="82">
        <v>3.8</v>
      </c>
      <c r="E112" s="40">
        <f t="shared" si="3"/>
        <v>0.17531619284932232</v>
      </c>
      <c r="F112" s="74">
        <v>3.3</v>
      </c>
      <c r="G112" s="30">
        <v>1.35</v>
      </c>
      <c r="H112" s="18"/>
      <c r="I112" s="82"/>
      <c r="K112" s="73"/>
      <c r="L112" s="17"/>
      <c r="M112" s="17"/>
      <c r="N112" s="17"/>
      <c r="O112" s="17"/>
      <c r="P112" s="17"/>
      <c r="Q112" s="17"/>
    </row>
    <row r="113" spans="2:17">
      <c r="B113" s="14"/>
      <c r="C113" s="17" t="s">
        <v>209</v>
      </c>
      <c r="D113" s="82">
        <v>4.46</v>
      </c>
      <c r="E113" s="40">
        <f t="shared" si="3"/>
        <v>0.20576584739683618</v>
      </c>
      <c r="F113" s="74">
        <v>4.2</v>
      </c>
      <c r="G113" s="30">
        <v>1.3677130044843049</v>
      </c>
      <c r="H113" s="18"/>
      <c r="I113" s="82"/>
      <c r="K113" s="74"/>
      <c r="L113" s="17"/>
      <c r="M113" s="17"/>
      <c r="N113" s="17"/>
      <c r="O113" s="17"/>
      <c r="P113" s="17"/>
      <c r="Q113" s="17"/>
    </row>
    <row r="114" spans="2:17">
      <c r="B114" s="14"/>
      <c r="C114" s="17" t="s">
        <v>210</v>
      </c>
      <c r="D114" s="82">
        <v>4.92</v>
      </c>
      <c r="E114" s="40">
        <f t="shared" si="3"/>
        <v>0.2269883338996489</v>
      </c>
      <c r="F114" s="73">
        <v>2.93</v>
      </c>
      <c r="G114" s="30">
        <v>1.2479674796747966</v>
      </c>
      <c r="H114" s="18"/>
      <c r="I114" s="82"/>
      <c r="K114" s="73"/>
      <c r="L114" s="17"/>
      <c r="M114" s="17"/>
      <c r="N114" s="17"/>
      <c r="O114" s="17"/>
      <c r="P114" s="17"/>
      <c r="Q114" s="17"/>
    </row>
    <row r="115" spans="2:17">
      <c r="B115" s="14"/>
      <c r="C115" s="17" t="s">
        <v>211</v>
      </c>
      <c r="D115" s="82">
        <v>5.87</v>
      </c>
      <c r="E115" s="40">
        <f t="shared" si="3"/>
        <v>0.27081738211197948</v>
      </c>
      <c r="F115" s="74">
        <v>3.6</v>
      </c>
      <c r="G115" s="30">
        <v>1.253833049403748</v>
      </c>
      <c r="H115" s="18"/>
      <c r="I115" s="82"/>
      <c r="K115" s="73"/>
      <c r="L115" s="17"/>
      <c r="M115" s="17"/>
      <c r="N115" s="17"/>
      <c r="O115" s="17"/>
      <c r="P115" s="17"/>
      <c r="Q115" s="17"/>
    </row>
    <row r="116" spans="2:17">
      <c r="B116" s="14"/>
      <c r="C116" s="17" t="s">
        <v>121</v>
      </c>
      <c r="D116" s="82">
        <v>6.72</v>
      </c>
      <c r="E116" s="40">
        <f t="shared" si="3"/>
        <v>0.31003284630195943</v>
      </c>
      <c r="F116" s="73">
        <v>4.25</v>
      </c>
      <c r="G116" s="30">
        <v>1.2589285714285716</v>
      </c>
      <c r="H116" s="18"/>
      <c r="I116" s="82"/>
      <c r="K116" s="73"/>
      <c r="L116" s="17"/>
      <c r="M116" s="17"/>
      <c r="N116" s="17"/>
      <c r="O116" s="17"/>
      <c r="P116" s="17"/>
      <c r="Q116" s="17"/>
    </row>
    <row r="117" spans="2:17">
      <c r="B117" s="14"/>
      <c r="C117" s="17" t="s">
        <v>122</v>
      </c>
      <c r="D117" s="82">
        <v>8.14</v>
      </c>
      <c r="E117" s="40">
        <f t="shared" si="3"/>
        <v>0.37554573941933783</v>
      </c>
      <c r="F117" s="73">
        <v>5.45</v>
      </c>
      <c r="G117" s="30">
        <v>1.2653562653562653</v>
      </c>
      <c r="H117" s="18"/>
      <c r="I117" s="82"/>
      <c r="K117" s="73"/>
      <c r="L117" s="17"/>
      <c r="M117" s="17"/>
      <c r="N117" s="17"/>
      <c r="O117" s="17"/>
      <c r="P117" s="17"/>
      <c r="Q117" s="17"/>
    </row>
    <row r="118" spans="2:17">
      <c r="B118" s="14"/>
      <c r="C118" s="17" t="s">
        <v>177</v>
      </c>
      <c r="D118" s="82">
        <v>9.2100000000000009</v>
      </c>
      <c r="E118" s="40">
        <f t="shared" si="3"/>
        <v>0.42491108845848913</v>
      </c>
      <c r="F118" s="73">
        <v>6.56</v>
      </c>
      <c r="G118" s="30">
        <v>1.281216069489685</v>
      </c>
      <c r="H118" s="18"/>
      <c r="I118" s="82"/>
      <c r="K118" s="73"/>
      <c r="L118" s="17"/>
      <c r="M118" s="17"/>
      <c r="N118" s="17"/>
      <c r="O118" s="17"/>
      <c r="P118" s="17"/>
      <c r="Q118" s="17"/>
    </row>
    <row r="119" spans="2:17">
      <c r="B119" s="14"/>
      <c r="C119" s="17" t="s">
        <v>212</v>
      </c>
      <c r="D119" s="82">
        <v>7.5</v>
      </c>
      <c r="E119" s="40">
        <f t="shared" si="3"/>
        <v>0.34601880167629406</v>
      </c>
      <c r="F119" s="73">
        <v>3.56</v>
      </c>
      <c r="G119" s="30">
        <v>1.1986666666666668</v>
      </c>
      <c r="H119" s="18"/>
      <c r="I119" s="82"/>
      <c r="K119" s="73"/>
      <c r="L119" s="17"/>
      <c r="M119" s="17"/>
      <c r="N119" s="17"/>
      <c r="O119" s="17"/>
      <c r="P119" s="17"/>
      <c r="Q119" s="17"/>
    </row>
    <row r="120" spans="2:17">
      <c r="B120" s="14"/>
      <c r="C120" s="17" t="s">
        <v>213</v>
      </c>
      <c r="D120" s="82">
        <v>9.0399999999999991</v>
      </c>
      <c r="E120" s="40">
        <f t="shared" si="3"/>
        <v>0.41706799562049307</v>
      </c>
      <c r="F120" s="73">
        <v>4.3899999999999997</v>
      </c>
      <c r="G120" s="30">
        <v>1.2057522123893807</v>
      </c>
      <c r="H120" s="18"/>
      <c r="I120" s="82"/>
      <c r="K120" s="73"/>
      <c r="L120" s="17"/>
      <c r="M120" s="17"/>
      <c r="N120" s="17"/>
      <c r="O120" s="17"/>
      <c r="P120" s="17"/>
      <c r="Q120" s="17"/>
    </row>
    <row r="121" spans="2:17">
      <c r="B121" s="14"/>
      <c r="C121" s="17" t="s">
        <v>123</v>
      </c>
      <c r="D121" s="83">
        <v>10.4</v>
      </c>
      <c r="E121" s="40">
        <f t="shared" si="3"/>
        <v>0.47981273832446109</v>
      </c>
      <c r="F121" s="73">
        <v>5.19</v>
      </c>
      <c r="G121" s="30">
        <v>1.2115384615384615</v>
      </c>
      <c r="H121" s="18"/>
      <c r="I121" s="83"/>
      <c r="K121" s="73"/>
      <c r="L121" s="17"/>
      <c r="M121" s="17"/>
      <c r="N121" s="17"/>
      <c r="O121" s="17"/>
      <c r="P121" s="17"/>
      <c r="Q121" s="17"/>
    </row>
    <row r="122" spans="2:17">
      <c r="B122" s="14"/>
      <c r="C122" s="17" t="s">
        <v>214</v>
      </c>
      <c r="D122" s="83">
        <v>12.9</v>
      </c>
      <c r="E122" s="40">
        <f t="shared" si="3"/>
        <v>0.59515233888322572</v>
      </c>
      <c r="F122" s="73">
        <v>6.71</v>
      </c>
      <c r="G122" s="30">
        <v>1.2093023255813953</v>
      </c>
      <c r="H122" s="18"/>
      <c r="I122" s="83"/>
      <c r="K122" s="73"/>
      <c r="L122" s="17"/>
      <c r="M122" s="17"/>
      <c r="N122" s="17"/>
      <c r="O122" s="17"/>
      <c r="P122" s="17"/>
      <c r="Q122" s="17"/>
    </row>
    <row r="123" spans="2:17">
      <c r="B123" s="14"/>
      <c r="C123" s="17" t="s">
        <v>215</v>
      </c>
      <c r="D123" s="83">
        <v>14.900000000000002</v>
      </c>
      <c r="E123" s="40">
        <f t="shared" si="3"/>
        <v>0.68742401933023756</v>
      </c>
      <c r="F123" s="73">
        <v>8.1300000000000008</v>
      </c>
      <c r="G123" s="30">
        <v>1.2147651006711409</v>
      </c>
      <c r="H123" s="18"/>
      <c r="I123" s="83"/>
      <c r="K123" s="73"/>
      <c r="L123" s="17"/>
      <c r="M123" s="17"/>
      <c r="N123" s="17"/>
      <c r="O123" s="17"/>
      <c r="P123" s="17"/>
      <c r="Q123" s="17"/>
    </row>
    <row r="124" spans="2:17">
      <c r="B124" s="14"/>
      <c r="C124" s="17" t="s">
        <v>216</v>
      </c>
      <c r="D124" s="82">
        <v>6.36</v>
      </c>
      <c r="E124" s="40">
        <f t="shared" si="3"/>
        <v>0.29342394382149739</v>
      </c>
      <c r="F124" s="73">
        <v>3.56</v>
      </c>
      <c r="G124" s="30">
        <v>1.4685534591194969</v>
      </c>
      <c r="H124" s="18"/>
      <c r="I124" s="82"/>
      <c r="K124" s="73"/>
      <c r="L124" s="17"/>
      <c r="M124" s="17"/>
      <c r="N124" s="17"/>
      <c r="O124" s="17"/>
      <c r="P124" s="17"/>
      <c r="Q124" s="17"/>
    </row>
    <row r="125" spans="2:17">
      <c r="B125" s="14"/>
      <c r="C125" s="17" t="s">
        <v>217</v>
      </c>
      <c r="D125" s="82">
        <v>7.63</v>
      </c>
      <c r="E125" s="40">
        <f t="shared" si="3"/>
        <v>0.35201646090534983</v>
      </c>
      <c r="F125" s="73">
        <v>4.3899999999999997</v>
      </c>
      <c r="G125" s="30">
        <v>1.4809960681520316</v>
      </c>
      <c r="H125" s="18"/>
      <c r="I125" s="82"/>
      <c r="K125" s="73"/>
      <c r="L125" s="17"/>
      <c r="M125" s="17"/>
      <c r="N125" s="17"/>
      <c r="O125" s="17"/>
      <c r="P125" s="17"/>
      <c r="Q125" s="17"/>
    </row>
    <row r="126" spans="2:17">
      <c r="B126" s="14"/>
      <c r="C126" s="17" t="s">
        <v>124</v>
      </c>
      <c r="D126" s="82">
        <v>8.7799999999999994</v>
      </c>
      <c r="E126" s="40">
        <f t="shared" si="3"/>
        <v>0.40507267716238154</v>
      </c>
      <c r="F126" s="73">
        <v>5.19</v>
      </c>
      <c r="G126" s="30">
        <v>1.4920273348519364</v>
      </c>
      <c r="H126" s="18"/>
      <c r="I126" s="82"/>
      <c r="K126" s="73"/>
      <c r="L126" s="17"/>
      <c r="M126" s="17"/>
      <c r="N126" s="17"/>
      <c r="O126" s="17"/>
      <c r="P126" s="17"/>
      <c r="Q126" s="17"/>
    </row>
    <row r="127" spans="2:17">
      <c r="B127" s="14"/>
      <c r="C127" s="17" t="s">
        <v>125</v>
      </c>
      <c r="D127" s="1">
        <v>10.7</v>
      </c>
      <c r="E127" s="40">
        <f t="shared" si="3"/>
        <v>0.49365349039151279</v>
      </c>
      <c r="F127" s="73">
        <v>6.71</v>
      </c>
      <c r="G127" s="30">
        <v>1.514018691588785</v>
      </c>
      <c r="H127" s="18"/>
      <c r="I127" s="1"/>
      <c r="K127" s="73"/>
      <c r="L127" s="17"/>
      <c r="M127" s="17"/>
      <c r="N127" s="17"/>
      <c r="O127" s="17"/>
      <c r="P127" s="17"/>
      <c r="Q127" s="17"/>
    </row>
    <row r="128" spans="2:17">
      <c r="B128" s="14"/>
      <c r="C128" s="17" t="s">
        <v>218</v>
      </c>
      <c r="D128" s="1">
        <v>12.3</v>
      </c>
      <c r="E128" s="40">
        <f t="shared" si="3"/>
        <v>0.5674708347491223</v>
      </c>
      <c r="F128" s="73">
        <v>8.1300000000000008</v>
      </c>
      <c r="G128" s="30">
        <v>1.5284552845528454</v>
      </c>
      <c r="H128" s="18"/>
      <c r="I128" s="1"/>
      <c r="K128" s="73"/>
      <c r="L128" s="17"/>
      <c r="M128" s="17"/>
      <c r="N128" s="17"/>
      <c r="O128" s="17"/>
      <c r="P128" s="17"/>
      <c r="Q128" s="17"/>
    </row>
    <row r="129" spans="2:17">
      <c r="B129" s="14"/>
      <c r="C129" s="17" t="s">
        <v>219</v>
      </c>
      <c r="D129" s="1">
        <v>10.6</v>
      </c>
      <c r="E129" s="40">
        <f t="shared" si="3"/>
        <v>0.48903990636916223</v>
      </c>
      <c r="F129" s="73">
        <v>4.1900000000000004</v>
      </c>
      <c r="G129" s="30">
        <v>1.1698113207547169</v>
      </c>
      <c r="H129" s="18"/>
      <c r="I129" s="1"/>
      <c r="K129" s="73"/>
      <c r="L129" s="17"/>
      <c r="M129" s="17"/>
      <c r="N129" s="17"/>
      <c r="O129" s="17"/>
      <c r="P129" s="17"/>
      <c r="Q129" s="17"/>
    </row>
    <row r="130" spans="2:17">
      <c r="B130" s="14"/>
      <c r="C130" s="17" t="s">
        <v>220</v>
      </c>
      <c r="D130" s="1">
        <v>12.9</v>
      </c>
      <c r="E130" s="40">
        <f t="shared" si="3"/>
        <v>0.59515233888322572</v>
      </c>
      <c r="F130" s="73">
        <v>5.17</v>
      </c>
      <c r="G130" s="30">
        <v>1.1627906976744187</v>
      </c>
      <c r="H130" s="18"/>
      <c r="I130" s="1"/>
      <c r="K130" s="75"/>
      <c r="L130" s="17"/>
      <c r="M130" s="17"/>
      <c r="N130" s="17"/>
      <c r="O130" s="17"/>
      <c r="P130" s="17"/>
      <c r="Q130" s="17"/>
    </row>
    <row r="131" spans="2:17">
      <c r="B131" s="14"/>
      <c r="C131" s="17" t="s">
        <v>221</v>
      </c>
      <c r="D131" s="83">
        <v>15</v>
      </c>
      <c r="E131" s="40">
        <f t="shared" si="3"/>
        <v>0.69203760335258813</v>
      </c>
      <c r="F131" s="73">
        <v>6.13</v>
      </c>
      <c r="G131" s="30">
        <v>1.1666666666666667</v>
      </c>
      <c r="H131" s="18"/>
      <c r="I131" s="83"/>
      <c r="K131" s="73"/>
      <c r="L131" s="17"/>
      <c r="M131" s="17"/>
      <c r="N131" s="17"/>
      <c r="O131" s="17"/>
      <c r="P131" s="17"/>
      <c r="Q131" s="17"/>
    </row>
    <row r="132" spans="2:17">
      <c r="B132" s="14"/>
      <c r="C132" s="17" t="s">
        <v>222</v>
      </c>
      <c r="D132" s="1">
        <v>18.7</v>
      </c>
      <c r="E132" s="40">
        <f t="shared" si="3"/>
        <v>0.86274021217955976</v>
      </c>
      <c r="F132" s="73">
        <v>7.97</v>
      </c>
      <c r="G132" s="30">
        <v>1.1764705882352942</v>
      </c>
      <c r="H132" s="18"/>
      <c r="I132" s="1"/>
      <c r="K132" s="75"/>
      <c r="L132" s="17"/>
      <c r="M132" s="17"/>
      <c r="N132" s="17"/>
      <c r="O132" s="17"/>
      <c r="P132" s="17"/>
      <c r="Q132" s="17"/>
    </row>
    <row r="133" spans="2:17">
      <c r="B133" s="14"/>
      <c r="C133" s="17" t="s">
        <v>223</v>
      </c>
      <c r="D133" s="1">
        <v>21.9</v>
      </c>
      <c r="E133" s="41">
        <f t="shared" si="3"/>
        <v>1.0103749008947784</v>
      </c>
      <c r="F133" s="74">
        <v>9.6999999999999993</v>
      </c>
      <c r="G133" s="30">
        <v>1.178082191780822</v>
      </c>
      <c r="H133" s="18"/>
      <c r="I133" s="1"/>
      <c r="K133" s="73"/>
      <c r="L133" s="17"/>
      <c r="M133" s="17"/>
      <c r="N133" s="17"/>
      <c r="O133" s="17"/>
      <c r="P133" s="17"/>
      <c r="Q133" s="17"/>
    </row>
    <row r="134" spans="2:17">
      <c r="B134" s="14"/>
      <c r="C134" s="17"/>
      <c r="D134" s="73"/>
      <c r="E134" s="31"/>
      <c r="F134" s="74"/>
      <c r="G134" s="30"/>
      <c r="H134" s="18"/>
      <c r="K134" s="17"/>
      <c r="L134" s="17"/>
      <c r="M134" s="17"/>
      <c r="N134" s="17"/>
      <c r="O134" s="17"/>
      <c r="P134" s="17"/>
      <c r="Q134" s="17"/>
    </row>
    <row r="135" spans="2:17">
      <c r="B135" s="14"/>
      <c r="C135" s="71" t="s">
        <v>224</v>
      </c>
      <c r="D135" s="29"/>
      <c r="E135" s="31"/>
      <c r="F135" s="29"/>
      <c r="G135" s="30"/>
      <c r="H135" s="18"/>
      <c r="K135" s="17"/>
      <c r="L135" s="16"/>
      <c r="M135" s="29"/>
      <c r="N135" s="17"/>
      <c r="O135" s="17"/>
      <c r="P135" s="17"/>
      <c r="Q135" s="17"/>
    </row>
    <row r="136" spans="2:17">
      <c r="B136" s="14"/>
      <c r="C136" s="17" t="s">
        <v>225</v>
      </c>
      <c r="D136" s="74">
        <v>3.23</v>
      </c>
      <c r="E136" s="39">
        <f t="shared" ref="E136:E173" si="4">D136/$E$23</f>
        <v>0.14901876392192398</v>
      </c>
      <c r="F136" s="73">
        <v>2.2799999999999998</v>
      </c>
      <c r="G136" s="30">
        <v>1</v>
      </c>
      <c r="H136" s="18"/>
      <c r="K136" s="17"/>
      <c r="L136" s="16"/>
      <c r="M136" s="29"/>
      <c r="N136" s="17"/>
      <c r="O136" s="17"/>
      <c r="P136" s="17"/>
      <c r="Q136" s="17"/>
    </row>
    <row r="137" spans="2:17">
      <c r="B137" s="14"/>
      <c r="C137" s="17" t="s">
        <v>226</v>
      </c>
      <c r="D137" s="74">
        <v>3.92</v>
      </c>
      <c r="E137" s="40">
        <f t="shared" si="4"/>
        <v>0.18085249367614301</v>
      </c>
      <c r="F137" s="73">
        <v>2.82</v>
      </c>
      <c r="G137" s="30">
        <v>1</v>
      </c>
      <c r="H137" s="18"/>
      <c r="K137" s="17"/>
      <c r="L137" s="16"/>
      <c r="M137" s="29"/>
      <c r="N137" s="17"/>
      <c r="O137" s="17"/>
      <c r="P137" s="17"/>
      <c r="Q137" s="17"/>
    </row>
    <row r="138" spans="2:17">
      <c r="B138" s="14"/>
      <c r="C138" s="17" t="s">
        <v>126</v>
      </c>
      <c r="D138" s="74">
        <v>4.55</v>
      </c>
      <c r="E138" s="40">
        <f t="shared" si="4"/>
        <v>0.2099180730169517</v>
      </c>
      <c r="F138" s="73">
        <v>3.35</v>
      </c>
      <c r="G138" s="30">
        <v>1</v>
      </c>
      <c r="H138" s="18"/>
      <c r="K138" s="17"/>
      <c r="L138" s="16"/>
      <c r="M138" s="29"/>
      <c r="N138" s="17"/>
      <c r="O138" s="17"/>
      <c r="P138" s="17"/>
      <c r="Q138" s="17"/>
    </row>
    <row r="139" spans="2:17">
      <c r="B139" s="14"/>
      <c r="C139" s="17" t="s">
        <v>227</v>
      </c>
      <c r="D139" s="74">
        <v>4.8</v>
      </c>
      <c r="E139" s="40">
        <f t="shared" si="4"/>
        <v>0.22145203307282818</v>
      </c>
      <c r="F139" s="73">
        <v>3.56</v>
      </c>
      <c r="G139" s="30">
        <v>1</v>
      </c>
      <c r="H139" s="18"/>
      <c r="K139" s="17"/>
      <c r="L139" s="16"/>
      <c r="M139" s="29"/>
      <c r="N139" s="17"/>
      <c r="O139" s="17"/>
      <c r="P139" s="17"/>
      <c r="Q139" s="17"/>
    </row>
    <row r="140" spans="2:17">
      <c r="B140" s="14"/>
      <c r="C140" s="17" t="s">
        <v>228</v>
      </c>
      <c r="D140" s="74">
        <v>5.26</v>
      </c>
      <c r="E140" s="40">
        <f t="shared" si="4"/>
        <v>0.24267451957564087</v>
      </c>
      <c r="F140" s="73">
        <v>3.97</v>
      </c>
      <c r="G140" s="30">
        <v>1</v>
      </c>
      <c r="H140" s="18"/>
      <c r="K140" s="17"/>
      <c r="L140" s="16"/>
      <c r="M140" s="29"/>
      <c r="N140" s="17"/>
      <c r="O140" s="17"/>
      <c r="P140" s="17"/>
      <c r="Q140" s="17"/>
    </row>
    <row r="141" spans="2:17">
      <c r="B141" s="14"/>
      <c r="C141" s="17" t="s">
        <v>127</v>
      </c>
      <c r="D141" s="74">
        <v>5.7</v>
      </c>
      <c r="E141" s="40">
        <f t="shared" si="4"/>
        <v>0.26297428927398347</v>
      </c>
      <c r="F141" s="73">
        <v>4.37</v>
      </c>
      <c r="G141" s="30">
        <v>1</v>
      </c>
      <c r="H141" s="18"/>
      <c r="K141" s="17"/>
      <c r="L141" s="16"/>
      <c r="M141" s="29"/>
      <c r="N141" s="17"/>
      <c r="O141" s="17"/>
      <c r="P141" s="17"/>
      <c r="Q141" s="17"/>
    </row>
    <row r="142" spans="2:17">
      <c r="B142" s="14"/>
      <c r="C142" s="17" t="s">
        <v>229</v>
      </c>
      <c r="D142" s="74">
        <v>6.69</v>
      </c>
      <c r="E142" s="40">
        <f t="shared" si="4"/>
        <v>0.30864877109525429</v>
      </c>
      <c r="F142" s="73">
        <v>5.34</v>
      </c>
      <c r="G142" s="30">
        <v>1</v>
      </c>
      <c r="H142" s="18"/>
      <c r="K142" s="17"/>
      <c r="L142" s="16"/>
      <c r="M142" s="29"/>
      <c r="N142" s="17"/>
      <c r="O142" s="17"/>
      <c r="P142" s="17"/>
      <c r="Q142" s="17"/>
    </row>
    <row r="143" spans="2:17">
      <c r="B143" s="14"/>
      <c r="C143" s="17" t="s">
        <v>230</v>
      </c>
      <c r="D143" s="74">
        <v>5.17</v>
      </c>
      <c r="E143" s="40">
        <f t="shared" si="4"/>
        <v>0.23852229395552535</v>
      </c>
      <c r="F143" s="73">
        <v>2.88</v>
      </c>
      <c r="G143" s="30">
        <v>1</v>
      </c>
      <c r="H143" s="18"/>
      <c r="K143" s="17"/>
      <c r="L143" s="16"/>
      <c r="M143" s="29"/>
      <c r="N143" s="17"/>
      <c r="O143" s="17"/>
      <c r="P143" s="17"/>
      <c r="Q143" s="17"/>
    </row>
    <row r="144" spans="2:17">
      <c r="B144" s="14"/>
      <c r="C144" s="17" t="s">
        <v>231</v>
      </c>
      <c r="D144" s="74">
        <v>6.3</v>
      </c>
      <c r="E144" s="40">
        <f t="shared" si="4"/>
        <v>0.290655793408087</v>
      </c>
      <c r="F144" s="73">
        <v>3.56</v>
      </c>
      <c r="G144" s="30">
        <v>1</v>
      </c>
      <c r="H144" s="18"/>
      <c r="K144" s="17"/>
      <c r="L144" s="16"/>
      <c r="M144" s="29"/>
      <c r="N144" s="17"/>
      <c r="O144" s="17"/>
      <c r="P144" s="17"/>
      <c r="Q144" s="17"/>
    </row>
    <row r="145" spans="2:17">
      <c r="B145" s="14"/>
      <c r="C145" s="17" t="s">
        <v>128</v>
      </c>
      <c r="D145" s="74">
        <v>7.37</v>
      </c>
      <c r="E145" s="40">
        <f t="shared" si="4"/>
        <v>0.3400211424472383</v>
      </c>
      <c r="F145" s="73">
        <v>4.24</v>
      </c>
      <c r="G145" s="30">
        <v>1</v>
      </c>
      <c r="H145" s="18"/>
      <c r="K145" s="17"/>
      <c r="L145" s="16"/>
      <c r="M145" s="29"/>
      <c r="N145" s="17"/>
      <c r="O145" s="17"/>
      <c r="P145" s="17"/>
      <c r="Q145" s="17"/>
    </row>
    <row r="146" spans="2:17">
      <c r="B146" s="14"/>
      <c r="C146" s="17" t="s">
        <v>232</v>
      </c>
      <c r="D146" s="74">
        <v>7.78</v>
      </c>
      <c r="E146" s="40">
        <f t="shared" si="4"/>
        <v>0.35893683693887568</v>
      </c>
      <c r="F146" s="73">
        <v>4.51</v>
      </c>
      <c r="G146" s="30">
        <v>1</v>
      </c>
      <c r="H146" s="18"/>
      <c r="K146" s="17"/>
      <c r="L146" s="16"/>
      <c r="M146" s="29"/>
      <c r="N146" s="17"/>
      <c r="O146" s="17"/>
      <c r="P146" s="17"/>
      <c r="Q146" s="17"/>
    </row>
    <row r="147" spans="2:17">
      <c r="B147" s="14"/>
      <c r="C147" s="17" t="s">
        <v>233</v>
      </c>
      <c r="D147" s="74">
        <v>8.58</v>
      </c>
      <c r="E147" s="40">
        <f t="shared" si="4"/>
        <v>0.39584550911768041</v>
      </c>
      <c r="F147" s="73">
        <v>5.03</v>
      </c>
      <c r="G147" s="30">
        <v>1</v>
      </c>
      <c r="H147" s="18"/>
      <c r="K147" s="17"/>
      <c r="L147" s="16"/>
      <c r="M147" s="29"/>
      <c r="N147" s="17"/>
      <c r="O147" s="17"/>
      <c r="P147" s="17"/>
      <c r="Q147" s="17"/>
    </row>
    <row r="148" spans="2:17">
      <c r="B148" s="14"/>
      <c r="C148" s="17" t="s">
        <v>129</v>
      </c>
      <c r="D148" s="74">
        <v>9.34</v>
      </c>
      <c r="E148" s="40">
        <f t="shared" si="4"/>
        <v>0.43090874768754484</v>
      </c>
      <c r="F148" s="73">
        <v>5.55</v>
      </c>
      <c r="G148" s="30">
        <v>1</v>
      </c>
      <c r="H148" s="18"/>
      <c r="K148" s="17"/>
      <c r="L148" s="16"/>
      <c r="M148" s="29"/>
      <c r="N148" s="17"/>
      <c r="O148" s="17"/>
      <c r="P148" s="17"/>
      <c r="Q148" s="17"/>
    </row>
    <row r="149" spans="2:17">
      <c r="B149" s="14"/>
      <c r="C149" s="17" t="s">
        <v>130</v>
      </c>
      <c r="D149" s="75">
        <v>11.1</v>
      </c>
      <c r="E149" s="40">
        <f t="shared" si="4"/>
        <v>0.51210782648091513</v>
      </c>
      <c r="F149" s="73">
        <v>6.82</v>
      </c>
      <c r="G149" s="30">
        <v>1</v>
      </c>
      <c r="H149" s="18"/>
      <c r="K149" s="17"/>
      <c r="L149" s="16"/>
      <c r="M149" s="29"/>
      <c r="N149" s="17"/>
      <c r="O149" s="17"/>
      <c r="P149" s="17"/>
      <c r="Q149" s="17"/>
    </row>
    <row r="150" spans="2:17">
      <c r="B150" s="14"/>
      <c r="C150" s="17" t="s">
        <v>234</v>
      </c>
      <c r="D150" s="74">
        <v>8.4</v>
      </c>
      <c r="E150" s="40">
        <f t="shared" si="4"/>
        <v>0.38754105787744936</v>
      </c>
      <c r="F150" s="73">
        <v>3.65</v>
      </c>
      <c r="G150" s="30">
        <v>1</v>
      </c>
      <c r="H150" s="18"/>
      <c r="K150" s="17"/>
      <c r="L150" s="16"/>
      <c r="M150" s="29"/>
      <c r="N150" s="17"/>
      <c r="O150" s="17"/>
      <c r="P150" s="17"/>
      <c r="Q150" s="17"/>
    </row>
    <row r="151" spans="2:17">
      <c r="B151" s="14"/>
      <c r="C151" s="17" t="s">
        <v>235</v>
      </c>
      <c r="D151" s="73">
        <v>10.3</v>
      </c>
      <c r="E151" s="40">
        <f t="shared" si="4"/>
        <v>0.47519915430211052</v>
      </c>
      <c r="F151" s="73">
        <v>4.54</v>
      </c>
      <c r="G151" s="30">
        <v>1</v>
      </c>
      <c r="H151" s="18"/>
      <c r="K151" s="17"/>
      <c r="L151" s="16"/>
      <c r="M151" s="29"/>
      <c r="N151" s="17"/>
      <c r="O151" s="17"/>
      <c r="P151" s="17"/>
      <c r="Q151" s="17"/>
    </row>
    <row r="152" spans="2:17">
      <c r="B152" s="14"/>
      <c r="C152" s="17" t="s">
        <v>131</v>
      </c>
      <c r="D152" s="73">
        <v>12.1</v>
      </c>
      <c r="E152" s="40">
        <f t="shared" si="4"/>
        <v>0.55824366670442105</v>
      </c>
      <c r="F152" s="73">
        <v>5.41</v>
      </c>
      <c r="G152" s="30">
        <v>1</v>
      </c>
      <c r="H152" s="18"/>
      <c r="K152" s="17"/>
      <c r="L152" s="16"/>
      <c r="M152" s="29"/>
      <c r="N152" s="17"/>
      <c r="O152" s="17"/>
      <c r="P152" s="17"/>
      <c r="Q152" s="17"/>
    </row>
    <row r="153" spans="2:17">
      <c r="B153" s="14"/>
      <c r="C153" s="17" t="s">
        <v>236</v>
      </c>
      <c r="D153" s="73">
        <v>12.8</v>
      </c>
      <c r="E153" s="40">
        <f t="shared" si="4"/>
        <v>0.59053875486087515</v>
      </c>
      <c r="F153" s="73">
        <v>5.75</v>
      </c>
      <c r="G153" s="30">
        <v>1</v>
      </c>
      <c r="H153" s="18"/>
      <c r="K153" s="17"/>
      <c r="L153" s="16"/>
      <c r="M153" s="29"/>
      <c r="N153" s="17"/>
      <c r="O153" s="17"/>
      <c r="P153" s="17"/>
      <c r="Q153" s="17"/>
    </row>
    <row r="154" spans="2:17">
      <c r="B154" s="14"/>
      <c r="C154" s="17" t="s">
        <v>237</v>
      </c>
      <c r="D154" s="73">
        <v>14.2</v>
      </c>
      <c r="E154" s="40">
        <f t="shared" si="4"/>
        <v>0.65512893117378335</v>
      </c>
      <c r="F154" s="73">
        <v>6.44</v>
      </c>
      <c r="G154" s="30">
        <v>1</v>
      </c>
      <c r="H154" s="18"/>
      <c r="K154" s="17"/>
      <c r="L154" s="16"/>
      <c r="M154" s="29"/>
      <c r="N154" s="17"/>
      <c r="O154" s="17"/>
      <c r="P154" s="17"/>
      <c r="Q154" s="17"/>
    </row>
    <row r="155" spans="2:17">
      <c r="B155" s="14"/>
      <c r="C155" s="17" t="s">
        <v>132</v>
      </c>
      <c r="D155" s="73">
        <v>15.5</v>
      </c>
      <c r="E155" s="40">
        <f t="shared" si="4"/>
        <v>0.71510552346434098</v>
      </c>
      <c r="F155" s="73">
        <v>7.11</v>
      </c>
      <c r="G155" s="30">
        <v>1</v>
      </c>
      <c r="H155" s="18"/>
      <c r="K155" s="17"/>
      <c r="L155" s="16"/>
      <c r="M155" s="29"/>
      <c r="N155" s="17"/>
      <c r="O155" s="17"/>
      <c r="P155" s="17"/>
      <c r="Q155" s="17"/>
    </row>
    <row r="156" spans="2:17">
      <c r="B156" s="14"/>
      <c r="C156" s="17" t="s">
        <v>133</v>
      </c>
      <c r="D156" s="73">
        <v>18.600000000000001</v>
      </c>
      <c r="E156" s="40">
        <f t="shared" si="4"/>
        <v>0.8581266281572093</v>
      </c>
      <c r="F156" s="73">
        <v>8.77</v>
      </c>
      <c r="G156" s="30">
        <v>1</v>
      </c>
      <c r="H156" s="18"/>
      <c r="K156" s="17"/>
      <c r="L156" s="16"/>
      <c r="M156" s="29"/>
      <c r="N156" s="17"/>
      <c r="O156" s="17"/>
      <c r="P156" s="17"/>
      <c r="Q156" s="17"/>
    </row>
    <row r="157" spans="2:17">
      <c r="B157" s="14"/>
      <c r="C157" s="17" t="s">
        <v>238</v>
      </c>
      <c r="D157" s="73">
        <v>21.5</v>
      </c>
      <c r="E157" s="40">
        <f t="shared" si="4"/>
        <v>0.99192056480537627</v>
      </c>
      <c r="F157" s="73">
        <v>10.4</v>
      </c>
      <c r="G157" s="30">
        <v>1</v>
      </c>
      <c r="H157" s="18"/>
      <c r="K157" s="17"/>
      <c r="L157" s="16"/>
      <c r="M157" s="29"/>
      <c r="N157" s="17"/>
      <c r="O157" s="17"/>
      <c r="P157" s="17"/>
      <c r="Q157" s="17"/>
    </row>
    <row r="158" spans="2:17">
      <c r="B158" s="14"/>
      <c r="C158" s="17" t="s">
        <v>239</v>
      </c>
      <c r="D158" s="73">
        <v>22.3</v>
      </c>
      <c r="E158" s="40">
        <f t="shared" si="4"/>
        <v>1.0288292369841809</v>
      </c>
      <c r="F158" s="73">
        <v>10.8</v>
      </c>
      <c r="G158" s="30">
        <v>1</v>
      </c>
      <c r="H158" s="18"/>
      <c r="K158" s="17"/>
      <c r="L158" s="16"/>
      <c r="M158" s="29"/>
      <c r="N158" s="17"/>
      <c r="O158" s="17"/>
      <c r="P158" s="17"/>
      <c r="Q158" s="17"/>
    </row>
    <row r="159" spans="2:17">
      <c r="B159" s="14"/>
      <c r="C159" s="17" t="s">
        <v>240</v>
      </c>
      <c r="D159" s="73">
        <v>11.6</v>
      </c>
      <c r="E159" s="40">
        <f t="shared" si="4"/>
        <v>0.53517574659266809</v>
      </c>
      <c r="F159" s="73">
        <v>4.29</v>
      </c>
      <c r="G159" s="30">
        <v>1</v>
      </c>
      <c r="H159" s="18"/>
      <c r="K159" s="17"/>
      <c r="L159" s="16"/>
      <c r="M159" s="29"/>
      <c r="N159" s="17"/>
      <c r="O159" s="17"/>
      <c r="P159" s="17"/>
      <c r="Q159" s="17"/>
    </row>
    <row r="160" spans="2:17">
      <c r="B160" s="14"/>
      <c r="C160" s="17" t="s">
        <v>241</v>
      </c>
      <c r="D160" s="73">
        <v>14.3</v>
      </c>
      <c r="E160" s="40">
        <f t="shared" si="4"/>
        <v>0.65974251519613403</v>
      </c>
      <c r="F160" s="73">
        <v>5.33</v>
      </c>
      <c r="G160" s="30">
        <v>1</v>
      </c>
      <c r="H160" s="18"/>
      <c r="K160" s="17"/>
      <c r="L160" s="16"/>
      <c r="M160" s="29"/>
      <c r="N160" s="17"/>
      <c r="O160" s="17"/>
      <c r="P160" s="17"/>
      <c r="Q160" s="17"/>
    </row>
    <row r="161" spans="2:17">
      <c r="B161" s="14"/>
      <c r="C161" s="17" t="s">
        <v>134</v>
      </c>
      <c r="D161" s="73">
        <v>16.8</v>
      </c>
      <c r="E161" s="40">
        <f t="shared" si="4"/>
        <v>0.77508211575489872</v>
      </c>
      <c r="F161" s="73">
        <v>6.36</v>
      </c>
      <c r="G161" s="30">
        <v>1</v>
      </c>
      <c r="H161" s="18"/>
      <c r="K161" s="17"/>
      <c r="L161" s="16"/>
      <c r="M161" s="29"/>
      <c r="N161" s="17"/>
      <c r="O161" s="17"/>
      <c r="P161" s="17"/>
      <c r="Q161" s="17"/>
    </row>
    <row r="162" spans="2:17">
      <c r="B162" s="14"/>
      <c r="C162" s="17" t="s">
        <v>242</v>
      </c>
      <c r="D162" s="73">
        <v>17.8</v>
      </c>
      <c r="E162" s="40">
        <f t="shared" si="4"/>
        <v>0.82121795597840452</v>
      </c>
      <c r="F162" s="73">
        <v>6.76</v>
      </c>
      <c r="G162" s="30">
        <v>1</v>
      </c>
      <c r="H162" s="18"/>
      <c r="K162" s="17"/>
      <c r="L162" s="16"/>
      <c r="M162" s="29"/>
      <c r="N162" s="17"/>
      <c r="O162" s="17"/>
      <c r="P162" s="17"/>
      <c r="Q162" s="17"/>
    </row>
    <row r="163" spans="2:17">
      <c r="B163" s="14"/>
      <c r="C163" s="17" t="s">
        <v>135</v>
      </c>
      <c r="D163" s="73">
        <v>21.7</v>
      </c>
      <c r="E163" s="40">
        <f t="shared" si="4"/>
        <v>1.0011477328500773</v>
      </c>
      <c r="F163" s="73">
        <v>8.3800000000000008</v>
      </c>
      <c r="G163" s="30">
        <v>1</v>
      </c>
      <c r="H163" s="18"/>
      <c r="K163" s="17"/>
      <c r="L163" s="16"/>
      <c r="M163" s="29"/>
      <c r="N163" s="17"/>
      <c r="O163" s="17"/>
      <c r="P163" s="17"/>
      <c r="Q163" s="17"/>
    </row>
    <row r="164" spans="2:17">
      <c r="B164" s="14"/>
      <c r="C164" s="17" t="s">
        <v>136</v>
      </c>
      <c r="D164" s="73">
        <v>26.2</v>
      </c>
      <c r="E164" s="40">
        <f t="shared" si="4"/>
        <v>1.2087590138558539</v>
      </c>
      <c r="F164" s="73">
        <v>10.3</v>
      </c>
      <c r="G164" s="30">
        <v>1</v>
      </c>
      <c r="H164" s="18"/>
      <c r="K164" s="17"/>
      <c r="L164" s="16"/>
      <c r="M164" s="29"/>
      <c r="N164" s="17"/>
      <c r="O164" s="17"/>
      <c r="P164" s="17"/>
      <c r="Q164" s="17"/>
    </row>
    <row r="165" spans="2:17">
      <c r="B165" s="14"/>
      <c r="C165" s="17" t="s">
        <v>243</v>
      </c>
      <c r="D165" s="73">
        <v>30.4</v>
      </c>
      <c r="E165" s="40">
        <f t="shared" si="4"/>
        <v>1.4025295427945785</v>
      </c>
      <c r="F165" s="73">
        <v>12.3</v>
      </c>
      <c r="G165" s="30">
        <v>1</v>
      </c>
      <c r="H165" s="18"/>
      <c r="K165" s="17"/>
      <c r="L165" s="16"/>
      <c r="M165" s="29"/>
      <c r="N165" s="17"/>
      <c r="O165" s="17"/>
      <c r="P165" s="17"/>
      <c r="Q165" s="17"/>
    </row>
    <row r="166" spans="2:17">
      <c r="B166" s="14"/>
      <c r="C166" s="17" t="s">
        <v>244</v>
      </c>
      <c r="D166" s="73">
        <v>31.5</v>
      </c>
      <c r="E166" s="40">
        <f t="shared" si="4"/>
        <v>1.4532789670404349</v>
      </c>
      <c r="F166" s="73">
        <v>12.8</v>
      </c>
      <c r="G166" s="30">
        <v>1</v>
      </c>
      <c r="H166" s="18"/>
      <c r="K166" s="17"/>
      <c r="L166" s="16"/>
      <c r="M166" s="29"/>
      <c r="N166" s="17"/>
      <c r="O166" s="17"/>
      <c r="P166" s="17"/>
      <c r="Q166" s="17"/>
    </row>
    <row r="167" spans="2:17">
      <c r="B167" s="14"/>
      <c r="C167" s="17" t="s">
        <v>245</v>
      </c>
      <c r="D167" s="73">
        <v>15.3</v>
      </c>
      <c r="E167" s="40">
        <f t="shared" si="4"/>
        <v>0.70587835541963984</v>
      </c>
      <c r="F167" s="73">
        <v>4.91</v>
      </c>
      <c r="G167" s="30">
        <v>1</v>
      </c>
      <c r="H167" s="18"/>
      <c r="K167" s="17"/>
      <c r="L167" s="16"/>
      <c r="M167" s="29"/>
      <c r="N167" s="17"/>
      <c r="O167" s="17"/>
      <c r="P167" s="17"/>
      <c r="Q167" s="17"/>
    </row>
    <row r="168" spans="2:17">
      <c r="B168" s="14"/>
      <c r="C168" s="17" t="s">
        <v>246</v>
      </c>
      <c r="D168" s="73">
        <v>18.8</v>
      </c>
      <c r="E168" s="40">
        <f t="shared" si="4"/>
        <v>0.86735379620191044</v>
      </c>
      <c r="F168" s="73">
        <v>6.11</v>
      </c>
      <c r="G168" s="30">
        <v>1</v>
      </c>
      <c r="H168" s="18"/>
      <c r="J168" s="17"/>
      <c r="K168" s="17"/>
      <c r="L168" s="16"/>
      <c r="M168" s="29"/>
      <c r="N168" s="17"/>
      <c r="O168" s="17"/>
      <c r="P168" s="17"/>
      <c r="Q168" s="17"/>
    </row>
    <row r="169" spans="2:17">
      <c r="B169" s="14"/>
      <c r="C169" s="17" t="s">
        <v>247</v>
      </c>
      <c r="D169" s="73">
        <v>22.3</v>
      </c>
      <c r="E169" s="40">
        <f t="shared" si="4"/>
        <v>1.0288292369841809</v>
      </c>
      <c r="F169" s="73">
        <v>7.29</v>
      </c>
      <c r="G169" s="30">
        <v>1</v>
      </c>
      <c r="H169" s="18"/>
      <c r="J169" s="17"/>
      <c r="K169" s="17"/>
      <c r="L169" s="16"/>
      <c r="M169" s="29"/>
      <c r="N169" s="17"/>
      <c r="O169" s="17"/>
      <c r="P169" s="17"/>
      <c r="Q169" s="17"/>
    </row>
    <row r="170" spans="2:17" ht="15" customHeight="1">
      <c r="B170" s="14"/>
      <c r="C170" s="17" t="s">
        <v>137</v>
      </c>
      <c r="D170" s="73">
        <v>28.8</v>
      </c>
      <c r="E170" s="40">
        <f t="shared" si="4"/>
        <v>1.3287121984369692</v>
      </c>
      <c r="F170" s="73">
        <v>9.6300000000000008</v>
      </c>
      <c r="G170" s="30">
        <v>1</v>
      </c>
      <c r="H170" s="18"/>
      <c r="J170" s="17"/>
      <c r="K170" s="17"/>
      <c r="L170" s="16"/>
      <c r="M170" s="29"/>
      <c r="N170" s="17"/>
      <c r="O170" s="17"/>
      <c r="P170" s="17"/>
      <c r="Q170" s="17"/>
    </row>
    <row r="171" spans="2:17">
      <c r="B171" s="14"/>
      <c r="C171" s="17" t="s">
        <v>248</v>
      </c>
      <c r="D171" s="73">
        <v>34.9</v>
      </c>
      <c r="E171" s="40">
        <f t="shared" si="4"/>
        <v>1.6101408238003549</v>
      </c>
      <c r="F171" s="73">
        <v>11.9</v>
      </c>
      <c r="G171" s="30">
        <v>1</v>
      </c>
      <c r="H171" s="18"/>
      <c r="J171" s="17"/>
      <c r="K171" s="17"/>
      <c r="L171" s="16"/>
      <c r="M171" s="29"/>
      <c r="N171" s="17"/>
      <c r="O171" s="17"/>
      <c r="P171" s="17"/>
      <c r="Q171" s="17"/>
    </row>
    <row r="172" spans="2:17">
      <c r="B172" s="14"/>
      <c r="C172" s="17" t="s">
        <v>249</v>
      </c>
      <c r="D172" s="73">
        <v>40.700000000000003</v>
      </c>
      <c r="E172" s="40">
        <f t="shared" si="4"/>
        <v>1.8777286970966891</v>
      </c>
      <c r="F172" s="73">
        <v>14.1</v>
      </c>
      <c r="G172" s="30">
        <v>1</v>
      </c>
      <c r="H172" s="18"/>
      <c r="J172" s="17"/>
      <c r="K172" s="17"/>
      <c r="L172" s="16"/>
      <c r="M172" s="29"/>
      <c r="N172" s="17"/>
      <c r="O172" s="17"/>
      <c r="P172" s="17"/>
      <c r="Q172" s="17"/>
    </row>
    <row r="173" spans="2:17">
      <c r="B173" s="14"/>
      <c r="C173" s="17" t="s">
        <v>250</v>
      </c>
      <c r="D173" s="73">
        <v>42.3</v>
      </c>
      <c r="E173" s="41">
        <f t="shared" si="4"/>
        <v>1.9515460414542982</v>
      </c>
      <c r="F173" s="73">
        <v>14.8</v>
      </c>
      <c r="G173" s="30">
        <v>1</v>
      </c>
      <c r="H173" s="18"/>
      <c r="J173" s="17"/>
      <c r="K173" s="17"/>
      <c r="L173" s="16"/>
      <c r="M173" s="29"/>
      <c r="N173" s="17"/>
      <c r="O173" s="17"/>
      <c r="P173" s="17"/>
      <c r="Q173" s="17"/>
    </row>
    <row r="174" spans="2:17">
      <c r="B174" s="21"/>
      <c r="C174" s="22"/>
      <c r="D174" s="33"/>
      <c r="E174" s="34"/>
      <c r="F174" s="33"/>
      <c r="G174" s="35"/>
      <c r="H174" s="23"/>
      <c r="J174" s="17"/>
      <c r="K174" s="17"/>
      <c r="L174" s="16"/>
      <c r="M174" s="29"/>
      <c r="N174" s="17"/>
      <c r="O174" s="17"/>
      <c r="P174" s="17"/>
      <c r="Q174" s="17"/>
    </row>
    <row r="175" spans="2:17" ht="15" customHeight="1">
      <c r="J175" s="17"/>
      <c r="K175" s="76"/>
      <c r="L175" s="73"/>
      <c r="M175" s="65"/>
      <c r="N175" s="17"/>
      <c r="O175" s="17"/>
      <c r="P175" s="17"/>
      <c r="Q175" s="17"/>
    </row>
    <row r="176" spans="2:17">
      <c r="C176" t="s">
        <v>169</v>
      </c>
      <c r="J176" s="17"/>
      <c r="K176" s="76"/>
      <c r="L176" s="73"/>
      <c r="M176" s="29"/>
      <c r="N176" s="17"/>
      <c r="O176" s="17"/>
      <c r="P176" s="17"/>
      <c r="Q176" s="17"/>
    </row>
    <row r="177" spans="9:17">
      <c r="J177" s="17"/>
      <c r="K177" s="76"/>
      <c r="L177" s="73"/>
      <c r="M177" s="29"/>
      <c r="N177" s="17"/>
      <c r="O177" s="17"/>
      <c r="P177" s="17"/>
      <c r="Q177" s="17"/>
    </row>
    <row r="178" spans="9:17">
      <c r="I178" s="17"/>
      <c r="J178" s="17"/>
      <c r="K178" s="76"/>
      <c r="L178" s="73"/>
      <c r="M178" s="29"/>
      <c r="N178" s="17"/>
      <c r="O178" s="17"/>
      <c r="P178" s="17"/>
      <c r="Q178" s="17"/>
    </row>
    <row r="179" spans="9:17">
      <c r="I179" s="17"/>
      <c r="J179" s="17"/>
      <c r="K179" s="76"/>
      <c r="L179" s="73"/>
      <c r="M179" s="29"/>
      <c r="N179" s="17"/>
      <c r="O179" s="17"/>
      <c r="P179" s="17"/>
      <c r="Q179" s="17"/>
    </row>
    <row r="180" spans="9:17">
      <c r="I180" s="17"/>
      <c r="J180" s="17"/>
      <c r="K180" s="76"/>
      <c r="L180" s="73"/>
      <c r="M180" s="65"/>
      <c r="N180" s="17"/>
      <c r="O180" s="17"/>
      <c r="P180" s="17"/>
      <c r="Q180" s="17"/>
    </row>
    <row r="181" spans="9:17">
      <c r="I181" s="17"/>
      <c r="J181" s="17"/>
      <c r="K181" s="76"/>
      <c r="L181" s="73"/>
      <c r="M181" s="65"/>
      <c r="N181" s="17"/>
      <c r="O181" s="17"/>
      <c r="P181" s="17"/>
      <c r="Q181" s="17"/>
    </row>
    <row r="182" spans="9:17">
      <c r="I182" s="17"/>
      <c r="J182" s="17"/>
      <c r="K182" s="76"/>
      <c r="L182" s="73"/>
      <c r="M182" s="65"/>
      <c r="N182" s="17"/>
      <c r="O182" s="17"/>
      <c r="P182" s="17"/>
      <c r="Q182" s="17"/>
    </row>
    <row r="183" spans="9:17">
      <c r="I183" s="17"/>
      <c r="J183" s="17"/>
      <c r="K183" s="76"/>
      <c r="L183" s="73"/>
      <c r="M183" s="65"/>
      <c r="N183" s="17"/>
      <c r="O183" s="17"/>
      <c r="P183" s="17"/>
      <c r="Q183" s="17"/>
    </row>
    <row r="184" spans="9:17">
      <c r="I184" s="17"/>
      <c r="J184" s="17"/>
      <c r="K184" s="76"/>
      <c r="L184" s="73"/>
      <c r="M184" s="65"/>
      <c r="N184" s="17"/>
      <c r="O184" s="17"/>
      <c r="P184" s="17"/>
      <c r="Q184" s="17"/>
    </row>
    <row r="185" spans="9:17">
      <c r="I185" s="17"/>
      <c r="J185" s="17"/>
      <c r="K185" s="76"/>
      <c r="L185" s="73"/>
      <c r="M185" s="17"/>
      <c r="N185" s="17"/>
      <c r="O185" s="17"/>
      <c r="P185" s="17"/>
      <c r="Q185" s="17"/>
    </row>
    <row r="186" spans="9:17">
      <c r="I186" s="17"/>
      <c r="J186" s="17"/>
      <c r="K186" s="76"/>
      <c r="L186" s="73"/>
      <c r="M186" s="17"/>
      <c r="N186" s="17"/>
      <c r="O186" s="17"/>
      <c r="P186" s="17"/>
      <c r="Q186" s="17"/>
    </row>
    <row r="187" spans="9:17">
      <c r="I187" s="17"/>
      <c r="J187" s="17"/>
      <c r="K187" s="76"/>
      <c r="L187" s="73"/>
      <c r="M187" s="17"/>
      <c r="N187" s="17"/>
      <c r="O187" s="17"/>
      <c r="P187" s="17"/>
      <c r="Q187" s="17"/>
    </row>
    <row r="188" spans="9:17">
      <c r="I188" s="17"/>
      <c r="J188" s="17"/>
      <c r="K188" s="77"/>
      <c r="L188" s="73"/>
      <c r="M188" s="17"/>
      <c r="N188" s="17"/>
      <c r="O188" s="17"/>
      <c r="P188" s="17"/>
      <c r="Q188" s="17"/>
    </row>
    <row r="189" spans="9:17">
      <c r="I189" s="17"/>
      <c r="J189" s="17"/>
      <c r="K189" s="76"/>
      <c r="L189" s="73"/>
      <c r="M189" s="17"/>
      <c r="N189" s="17"/>
      <c r="O189" s="17"/>
      <c r="P189" s="17"/>
      <c r="Q189" s="17"/>
    </row>
    <row r="190" spans="9:17">
      <c r="I190" s="17"/>
      <c r="J190" s="17"/>
      <c r="K190" s="72"/>
      <c r="L190" s="73"/>
      <c r="M190" s="17"/>
      <c r="N190" s="17"/>
      <c r="O190" s="17"/>
      <c r="P190" s="17"/>
      <c r="Q190" s="17"/>
    </row>
    <row r="191" spans="9:17">
      <c r="I191" s="17"/>
      <c r="J191" s="17"/>
      <c r="K191" s="72"/>
      <c r="L191" s="73"/>
      <c r="M191" s="17"/>
      <c r="N191" s="17"/>
      <c r="O191" s="17"/>
      <c r="P191" s="17"/>
      <c r="Q191" s="17"/>
    </row>
    <row r="192" spans="9:17">
      <c r="I192" s="17"/>
      <c r="J192" s="17"/>
      <c r="K192" s="72"/>
      <c r="L192" s="73"/>
      <c r="M192" s="17"/>
      <c r="N192" s="17"/>
      <c r="O192" s="17"/>
      <c r="P192" s="17"/>
      <c r="Q192" s="17"/>
    </row>
    <row r="193" spans="9:17">
      <c r="I193" s="17"/>
      <c r="J193" s="17"/>
      <c r="K193" s="72"/>
      <c r="L193" s="73"/>
      <c r="M193" s="16"/>
      <c r="N193" s="17"/>
      <c r="O193" s="17"/>
      <c r="P193" s="17"/>
      <c r="Q193" s="17"/>
    </row>
    <row r="194" spans="9:17">
      <c r="I194" s="17"/>
      <c r="J194" s="17"/>
      <c r="K194" s="72"/>
      <c r="L194" s="73"/>
      <c r="M194" s="16"/>
      <c r="N194" s="17"/>
      <c r="O194" s="17"/>
      <c r="P194" s="17"/>
      <c r="Q194" s="17"/>
    </row>
    <row r="195" spans="9:17">
      <c r="I195" s="17"/>
      <c r="J195" s="17"/>
      <c r="K195" s="72"/>
      <c r="L195" s="73"/>
      <c r="M195" s="16"/>
      <c r="N195" s="17"/>
      <c r="O195" s="17"/>
      <c r="P195" s="17"/>
      <c r="Q195" s="17"/>
    </row>
    <row r="196" spans="9:17">
      <c r="I196" s="17"/>
      <c r="J196" s="17"/>
      <c r="K196" s="72"/>
      <c r="L196" s="73"/>
      <c r="M196" s="16"/>
      <c r="N196" s="17"/>
      <c r="O196" s="17"/>
      <c r="P196" s="17"/>
      <c r="Q196" s="17"/>
    </row>
    <row r="197" spans="9:17">
      <c r="I197" s="17"/>
      <c r="J197" s="17"/>
      <c r="K197" s="72"/>
      <c r="L197" s="73"/>
      <c r="M197" s="16"/>
      <c r="N197" s="17"/>
      <c r="O197" s="17"/>
      <c r="P197" s="17"/>
      <c r="Q197" s="17"/>
    </row>
    <row r="198" spans="9:17">
      <c r="I198" s="17"/>
      <c r="J198" s="17"/>
      <c r="K198" s="72"/>
      <c r="L198" s="73"/>
      <c r="M198" s="16"/>
      <c r="N198" s="17"/>
      <c r="O198" s="17"/>
      <c r="P198" s="17"/>
      <c r="Q198" s="17"/>
    </row>
    <row r="199" spans="9:17">
      <c r="I199" s="17"/>
      <c r="J199" s="17"/>
      <c r="K199" s="72"/>
      <c r="L199" s="73"/>
      <c r="M199" s="16"/>
      <c r="N199" s="17"/>
      <c r="O199" s="17"/>
      <c r="P199" s="17"/>
      <c r="Q199" s="17"/>
    </row>
    <row r="200" spans="9:17">
      <c r="I200" s="17"/>
      <c r="J200" s="17"/>
      <c r="K200" s="72"/>
      <c r="L200" s="73"/>
      <c r="M200" s="16"/>
      <c r="N200" s="17"/>
      <c r="O200" s="17"/>
      <c r="P200" s="17"/>
      <c r="Q200" s="17"/>
    </row>
    <row r="201" spans="9:17">
      <c r="I201" s="17"/>
      <c r="J201" s="17"/>
      <c r="K201" s="72"/>
      <c r="L201" s="73"/>
      <c r="M201" s="16"/>
      <c r="N201" s="17"/>
      <c r="O201" s="17"/>
      <c r="P201" s="17"/>
      <c r="Q201" s="17"/>
    </row>
    <row r="202" spans="9:17">
      <c r="I202" s="17"/>
      <c r="J202" s="17"/>
      <c r="K202" s="72"/>
      <c r="L202" s="73"/>
      <c r="M202" s="16"/>
      <c r="N202" s="17"/>
      <c r="O202" s="17"/>
      <c r="P202" s="17"/>
      <c r="Q202" s="17"/>
    </row>
    <row r="203" spans="9:17">
      <c r="I203" s="17"/>
      <c r="J203" s="17"/>
      <c r="K203" s="72"/>
      <c r="L203" s="73"/>
      <c r="M203" s="65"/>
      <c r="N203" s="17"/>
      <c r="O203" s="17"/>
      <c r="P203" s="17"/>
      <c r="Q203" s="17"/>
    </row>
    <row r="204" spans="9:17">
      <c r="I204" s="17"/>
      <c r="J204" s="17"/>
      <c r="K204" s="72"/>
      <c r="L204" s="73"/>
      <c r="M204" s="16"/>
      <c r="N204" s="17"/>
      <c r="O204" s="17"/>
      <c r="P204" s="17"/>
      <c r="Q204" s="17"/>
    </row>
    <row r="205" spans="9:17">
      <c r="I205" s="17"/>
      <c r="J205" s="17"/>
      <c r="K205" s="72"/>
      <c r="L205" s="73"/>
      <c r="M205" s="17"/>
      <c r="N205" s="17"/>
      <c r="O205" s="17"/>
      <c r="P205" s="17"/>
      <c r="Q205" s="17"/>
    </row>
    <row r="206" spans="9:17">
      <c r="K206" s="72"/>
      <c r="L206" s="73"/>
      <c r="O206" s="17"/>
      <c r="Q206" s="17"/>
    </row>
    <row r="207" spans="9:17">
      <c r="K207" s="72"/>
      <c r="L207" s="73"/>
      <c r="O207" s="17"/>
      <c r="Q207" s="17"/>
    </row>
    <row r="208" spans="9:17">
      <c r="K208" s="72"/>
      <c r="L208" s="73"/>
      <c r="O208" s="17"/>
      <c r="Q208" s="17"/>
    </row>
    <row r="209" spans="11:17">
      <c r="K209" s="72"/>
      <c r="L209" s="73"/>
      <c r="O209" s="17"/>
      <c r="Q209" s="17"/>
    </row>
    <row r="210" spans="11:17">
      <c r="K210" s="72"/>
      <c r="L210" s="73"/>
      <c r="O210" s="17"/>
      <c r="Q210" s="17"/>
    </row>
    <row r="211" spans="11:17">
      <c r="K211" s="72"/>
      <c r="L211" s="73"/>
      <c r="O211" s="17"/>
      <c r="Q211" s="17"/>
    </row>
    <row r="212" spans="11:17">
      <c r="K212" s="72"/>
      <c r="L212" s="73"/>
      <c r="O212" s="17"/>
      <c r="Q212" s="17"/>
    </row>
  </sheetData>
  <sortState ref="P83:T100">
    <sortCondition descending="1" ref="P83:P100"/>
  </sortState>
  <conditionalFormatting sqref="E36:E174">
    <cfRule type="cellIs" dxfId="59" priority="107" operator="lessThan">
      <formula>1</formula>
    </cfRule>
  </conditionalFormatting>
  <conditionalFormatting sqref="G136:G173 G37:G69 G72:G134">
    <cfRule type="cellIs" dxfId="58" priority="71" operator="lessThanOrEqual">
      <formula>0.8</formula>
    </cfRule>
  </conditionalFormatting>
  <dataValidations count="4">
    <dataValidation type="list" allowBlank="1" showInputMessage="1" showErrorMessage="1" sqref="D14">
      <formula1>steel_1</formula1>
    </dataValidation>
    <dataValidation type="list" allowBlank="1" showInputMessage="1" showErrorMessage="1" sqref="D19">
      <formula1>$K$15:$K$16</formula1>
    </dataValidation>
    <dataValidation type="list" allowBlank="1" showInputMessage="1" showErrorMessage="1" sqref="D6">
      <formula1>use_1</formula1>
    </dataValidation>
    <dataValidation type="list" allowBlank="1" showInputMessage="1" showErrorMessage="1" sqref="D18">
      <formula1>fabrication_1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P240"/>
  <sheetViews>
    <sheetView zoomScaleNormal="100" workbookViewId="0"/>
  </sheetViews>
  <sheetFormatPr defaultColWidth="12.7109375" defaultRowHeight="15"/>
  <cols>
    <col min="1" max="2" width="2.7109375" customWidth="1"/>
    <col min="3" max="3" width="38.28515625" customWidth="1"/>
    <col min="4" max="4" width="15.7109375" style="1" customWidth="1"/>
    <col min="5" max="5" width="12.7109375" customWidth="1"/>
    <col min="8" max="8" width="2.7109375" customWidth="1"/>
    <col min="10" max="10" width="3.7109375" customWidth="1"/>
    <col min="11" max="11" width="15.7109375" customWidth="1"/>
    <col min="14" max="14" width="2.7109375" customWidth="1"/>
    <col min="16" max="16" width="2.7109375" customWidth="1"/>
  </cols>
  <sheetData>
    <row r="1" spans="2:15">
      <c r="C1" s="78"/>
    </row>
    <row r="2" spans="2:15">
      <c r="B2" s="2" t="s">
        <v>56</v>
      </c>
      <c r="D2" s="38" t="s">
        <v>31</v>
      </c>
      <c r="J2" s="10"/>
      <c r="K2" s="11"/>
      <c r="L2" s="11"/>
      <c r="M2" s="11"/>
      <c r="N2" s="13"/>
      <c r="O2" s="17"/>
    </row>
    <row r="3" spans="2:15">
      <c r="J3" s="14"/>
      <c r="K3" s="15" t="s">
        <v>29</v>
      </c>
      <c r="L3" s="17"/>
      <c r="M3" s="17"/>
      <c r="N3" s="18"/>
      <c r="O3" s="17"/>
    </row>
    <row r="4" spans="2:15">
      <c r="B4" s="10"/>
      <c r="C4" s="11"/>
      <c r="D4" s="12"/>
      <c r="E4" s="11"/>
      <c r="F4" s="11"/>
      <c r="G4" s="11"/>
      <c r="H4" s="13"/>
      <c r="J4" s="14"/>
      <c r="K4" s="17" t="s">
        <v>3</v>
      </c>
      <c r="L4" s="5" t="s">
        <v>16</v>
      </c>
      <c r="M4" s="24" t="s">
        <v>17</v>
      </c>
      <c r="N4" s="18"/>
      <c r="O4" s="17"/>
    </row>
    <row r="5" spans="2:15">
      <c r="B5" s="14"/>
      <c r="C5" s="15" t="s">
        <v>20</v>
      </c>
      <c r="D5" s="16"/>
      <c r="E5" s="17"/>
      <c r="H5" s="18"/>
      <c r="J5" s="14"/>
      <c r="K5" s="17" t="s">
        <v>0</v>
      </c>
      <c r="L5" s="8">
        <v>0.5</v>
      </c>
      <c r="M5" s="6">
        <v>1</v>
      </c>
      <c r="N5" s="18"/>
      <c r="O5" s="17"/>
    </row>
    <row r="6" spans="2:15">
      <c r="B6" s="14"/>
      <c r="C6" s="19" t="s">
        <v>3</v>
      </c>
      <c r="D6" s="3" t="s">
        <v>0</v>
      </c>
      <c r="E6" s="17"/>
      <c r="H6" s="18"/>
      <c r="J6" s="14"/>
      <c r="K6" s="17" t="s">
        <v>1</v>
      </c>
      <c r="L6" s="5">
        <v>0.36</v>
      </c>
      <c r="M6" s="5">
        <v>0.8</v>
      </c>
      <c r="N6" s="18"/>
      <c r="O6" s="17"/>
    </row>
    <row r="7" spans="2:15">
      <c r="B7" s="14"/>
      <c r="C7" s="17"/>
      <c r="D7" s="16"/>
      <c r="E7" s="20"/>
      <c r="H7" s="18"/>
      <c r="J7" s="14"/>
      <c r="K7" s="17" t="s">
        <v>2</v>
      </c>
      <c r="L7" s="5">
        <v>0.24</v>
      </c>
      <c r="M7" s="6">
        <v>1</v>
      </c>
      <c r="N7" s="18"/>
      <c r="O7" s="17"/>
    </row>
    <row r="8" spans="2:15">
      <c r="B8" s="14"/>
      <c r="C8" s="17" t="s">
        <v>165</v>
      </c>
      <c r="D8" s="3">
        <v>750</v>
      </c>
      <c r="E8" s="20"/>
      <c r="H8" s="18"/>
      <c r="J8" s="14"/>
      <c r="K8" s="17"/>
      <c r="L8" s="17"/>
      <c r="M8" s="17"/>
      <c r="N8" s="18"/>
      <c r="O8" s="17"/>
    </row>
    <row r="9" spans="2:15">
      <c r="B9" s="14"/>
      <c r="C9" s="17"/>
      <c r="D9" s="16"/>
      <c r="E9" s="20"/>
      <c r="H9" s="18"/>
      <c r="J9" s="14"/>
      <c r="K9" s="24" t="s">
        <v>4</v>
      </c>
      <c r="L9" s="5" t="s">
        <v>5</v>
      </c>
      <c r="M9" s="5" t="s">
        <v>6</v>
      </c>
      <c r="N9" s="18"/>
      <c r="O9" s="17"/>
    </row>
    <row r="10" spans="2:15">
      <c r="B10" s="14"/>
      <c r="C10" s="17" t="s">
        <v>166</v>
      </c>
      <c r="D10" s="3">
        <v>900</v>
      </c>
      <c r="E10" s="17"/>
      <c r="F10" s="17"/>
      <c r="G10" s="17"/>
      <c r="H10" s="18"/>
      <c r="J10" s="14"/>
      <c r="K10" s="24" t="s">
        <v>9</v>
      </c>
      <c r="L10" s="5">
        <v>235</v>
      </c>
      <c r="M10" s="5">
        <v>360</v>
      </c>
      <c r="N10" s="18"/>
    </row>
    <row r="11" spans="2:15">
      <c r="B11" s="14"/>
      <c r="C11" s="17"/>
      <c r="D11" s="16"/>
      <c r="E11" s="17"/>
      <c r="F11" s="17"/>
      <c r="G11" s="17"/>
      <c r="H11" s="18"/>
      <c r="J11" s="14"/>
      <c r="K11" s="24" t="s">
        <v>10</v>
      </c>
      <c r="L11" s="5">
        <v>275</v>
      </c>
      <c r="M11" s="5">
        <v>430</v>
      </c>
      <c r="N11" s="18"/>
    </row>
    <row r="12" spans="2:15">
      <c r="B12" s="14"/>
      <c r="C12" s="17" t="s">
        <v>167</v>
      </c>
      <c r="D12" s="3">
        <v>50</v>
      </c>
      <c r="E12" s="17"/>
      <c r="F12" s="17"/>
      <c r="G12" s="17"/>
      <c r="H12" s="18"/>
      <c r="J12" s="14"/>
      <c r="K12" s="24" t="s">
        <v>7</v>
      </c>
      <c r="L12" s="36" t="e">
        <f>D15*1</f>
        <v>#VALUE!</v>
      </c>
      <c r="M12" s="36" t="e">
        <f>D16*1</f>
        <v>#VALUE!</v>
      </c>
      <c r="N12" s="18"/>
    </row>
    <row r="13" spans="2:15">
      <c r="B13" s="14"/>
      <c r="C13" s="17"/>
      <c r="D13" s="16"/>
      <c r="E13" s="17"/>
      <c r="F13" s="17"/>
      <c r="G13" s="17"/>
      <c r="H13" s="18"/>
      <c r="J13" s="14"/>
      <c r="K13" s="17"/>
      <c r="L13" s="17"/>
      <c r="M13" s="17"/>
      <c r="N13" s="18"/>
    </row>
    <row r="14" spans="2:15">
      <c r="B14" s="14"/>
      <c r="C14" s="17" t="s">
        <v>8</v>
      </c>
      <c r="D14" s="3" t="s">
        <v>9</v>
      </c>
      <c r="E14" s="17"/>
      <c r="F14" s="17"/>
      <c r="G14" s="17"/>
      <c r="H14" s="18"/>
      <c r="J14" s="14"/>
      <c r="K14" s="17" t="s">
        <v>11</v>
      </c>
      <c r="L14" s="5" t="s">
        <v>14</v>
      </c>
      <c r="M14" s="5" t="s">
        <v>15</v>
      </c>
      <c r="N14" s="18"/>
    </row>
    <row r="15" spans="2:15">
      <c r="B15" s="14"/>
      <c r="C15" s="17" t="s">
        <v>251</v>
      </c>
      <c r="D15" s="4" t="str">
        <f>IF($D$14=$K$12,"","* not required *")</f>
        <v>* not required *</v>
      </c>
      <c r="E15" s="17"/>
      <c r="F15" s="17"/>
      <c r="G15" s="17"/>
      <c r="H15" s="18"/>
      <c r="J15" s="14"/>
      <c r="K15" s="17" t="s">
        <v>12</v>
      </c>
      <c r="L15" s="5">
        <v>0.65</v>
      </c>
      <c r="M15" s="5">
        <v>0.45</v>
      </c>
      <c r="N15" s="18"/>
    </row>
    <row r="16" spans="2:15">
      <c r="B16" s="14"/>
      <c r="C16" s="17" t="s">
        <v>252</v>
      </c>
      <c r="D16" s="4" t="str">
        <f>IF($D$14=$K$12,"","* not required *")</f>
        <v>* not required *</v>
      </c>
      <c r="E16" s="17"/>
      <c r="F16" s="17"/>
      <c r="G16" s="17"/>
      <c r="H16" s="18"/>
      <c r="J16" s="14"/>
      <c r="K16" s="17" t="s">
        <v>13</v>
      </c>
      <c r="L16" s="5">
        <v>0.8</v>
      </c>
      <c r="M16" s="5">
        <v>0.6</v>
      </c>
      <c r="N16" s="18"/>
    </row>
    <row r="17" spans="2:16">
      <c r="B17" s="14"/>
      <c r="C17" s="17"/>
      <c r="D17" s="16"/>
      <c r="E17" s="17"/>
      <c r="F17" s="17"/>
      <c r="G17" s="17"/>
      <c r="H17" s="18"/>
      <c r="J17" s="21"/>
      <c r="K17" s="22"/>
      <c r="L17" s="22"/>
      <c r="M17" s="22"/>
      <c r="N17" s="23"/>
    </row>
    <row r="18" spans="2:16">
      <c r="B18" s="14"/>
      <c r="C18" s="17" t="s">
        <v>24</v>
      </c>
      <c r="D18" s="3" t="s">
        <v>12</v>
      </c>
      <c r="E18" s="17"/>
      <c r="F18" s="17"/>
      <c r="G18" s="17"/>
      <c r="H18" s="18"/>
    </row>
    <row r="19" spans="2:16">
      <c r="B19" s="21"/>
      <c r="C19" s="22"/>
      <c r="D19" s="22"/>
      <c r="E19" s="22"/>
      <c r="F19" s="22"/>
      <c r="G19" s="22"/>
      <c r="H19" s="23"/>
      <c r="J19" s="10"/>
      <c r="K19" s="11"/>
      <c r="L19" s="12"/>
      <c r="M19" s="11"/>
      <c r="N19" s="11"/>
      <c r="O19" s="11"/>
      <c r="P19" s="13"/>
    </row>
    <row r="20" spans="2:16">
      <c r="J20" s="14"/>
      <c r="K20" s="15" t="s">
        <v>19</v>
      </c>
      <c r="L20" s="16"/>
      <c r="M20" s="17"/>
      <c r="N20" s="17"/>
      <c r="O20" s="17"/>
      <c r="P20" s="18"/>
    </row>
    <row r="21" spans="2:16">
      <c r="B21" s="10"/>
      <c r="C21" s="11"/>
      <c r="D21" s="12"/>
      <c r="E21" s="11"/>
      <c r="F21" s="11"/>
      <c r="G21" s="11"/>
      <c r="H21" s="13"/>
      <c r="J21" s="14"/>
      <c r="K21" s="17" t="s">
        <v>265</v>
      </c>
      <c r="N21" s="17"/>
      <c r="O21" s="85">
        <f>9.81*32000*D8/(32000+D8)/1000</f>
        <v>7.1890076335877868</v>
      </c>
      <c r="P21" s="18"/>
    </row>
    <row r="22" spans="2:16">
      <c r="B22" s="14"/>
      <c r="C22" s="15" t="s">
        <v>21</v>
      </c>
      <c r="D22" s="16"/>
      <c r="E22" s="17"/>
      <c r="F22" s="17"/>
      <c r="G22" s="17"/>
      <c r="H22" s="18"/>
      <c r="J22" s="14"/>
      <c r="K22" s="17" t="s">
        <v>18</v>
      </c>
      <c r="M22" s="17"/>
      <c r="N22" s="17"/>
      <c r="O22" s="27">
        <f>D12/D10</f>
        <v>5.5555555555555552E-2</v>
      </c>
      <c r="P22" s="18"/>
    </row>
    <row r="23" spans="2:16">
      <c r="B23" s="14"/>
      <c r="C23" s="9" t="s">
        <v>262</v>
      </c>
      <c r="E23" s="81">
        <f>O29/O34/2</f>
        <v>10.837561374795417</v>
      </c>
      <c r="F23" s="29"/>
      <c r="G23" s="17"/>
      <c r="H23" s="18"/>
      <c r="J23" s="14"/>
      <c r="K23" s="17" t="s">
        <v>253</v>
      </c>
      <c r="N23" s="17"/>
      <c r="O23" s="80">
        <f>IF(D10&gt;2500,MAX(0.6,(1.25-0.0001*D10)),1)</f>
        <v>1</v>
      </c>
      <c r="P23" s="18"/>
    </row>
    <row r="24" spans="2:16">
      <c r="B24" s="14"/>
      <c r="C24" s="9"/>
      <c r="D24" s="37"/>
      <c r="E24" s="17"/>
      <c r="F24" s="17"/>
      <c r="G24" s="17"/>
      <c r="H24" s="18"/>
      <c r="J24" s="14"/>
      <c r="K24" s="24" t="s">
        <v>16</v>
      </c>
      <c r="M24" s="5"/>
      <c r="N24" s="17"/>
      <c r="O24" s="8">
        <f>VLOOKUP(D6,Use,2,FALSE)</f>
        <v>0.5</v>
      </c>
      <c r="P24" s="18"/>
    </row>
    <row r="25" spans="2:16">
      <c r="B25" s="14"/>
      <c r="C25" s="17" t="s">
        <v>41</v>
      </c>
      <c r="D25" s="16"/>
      <c r="E25" s="17"/>
      <c r="F25" s="17"/>
      <c r="G25" s="17"/>
      <c r="H25" s="18"/>
      <c r="J25" s="14"/>
      <c r="K25" s="24" t="s">
        <v>17</v>
      </c>
      <c r="M25" s="5"/>
      <c r="N25" s="17"/>
      <c r="O25" s="6">
        <f>VLOOKUP(D6,Use,3,FALSE)</f>
        <v>1</v>
      </c>
      <c r="P25" s="18"/>
    </row>
    <row r="26" spans="2:16">
      <c r="B26" s="14"/>
      <c r="C26" t="s">
        <v>30</v>
      </c>
      <c r="D26" s="16"/>
      <c r="E26" s="17"/>
      <c r="F26" s="17"/>
      <c r="G26" s="17"/>
      <c r="H26" s="18"/>
      <c r="J26" s="14"/>
      <c r="K26" s="24" t="s">
        <v>255</v>
      </c>
      <c r="M26" s="5"/>
      <c r="N26" s="17"/>
      <c r="O26" s="7">
        <f>O24*D8*9.81*O23*D10/1000</f>
        <v>3310.875</v>
      </c>
      <c r="P26" s="18"/>
    </row>
    <row r="27" spans="2:16">
      <c r="B27" s="21"/>
      <c r="C27" s="22"/>
      <c r="D27" s="25"/>
      <c r="E27" s="22"/>
      <c r="F27" s="22"/>
      <c r="G27" s="22"/>
      <c r="H27" s="23"/>
      <c r="J27" s="14"/>
      <c r="K27" s="24" t="s">
        <v>254</v>
      </c>
      <c r="M27" s="5"/>
      <c r="N27" s="17"/>
      <c r="O27" s="7">
        <f>IF(O22&gt;0.15,O25*O21*D12,0)</f>
        <v>0</v>
      </c>
      <c r="P27" s="18"/>
    </row>
    <row r="28" spans="2:16">
      <c r="J28" s="14"/>
      <c r="K28" s="24" t="s">
        <v>256</v>
      </c>
      <c r="M28" s="5"/>
      <c r="N28" s="17"/>
      <c r="O28" s="7">
        <f>IF(O22&gt;0.15,0.75*(O26+O27),0)</f>
        <v>0</v>
      </c>
      <c r="P28" s="18"/>
    </row>
    <row r="29" spans="2:16">
      <c r="B29" s="10"/>
      <c r="C29" s="11"/>
      <c r="D29" s="12"/>
      <c r="E29" s="11"/>
      <c r="F29" s="11"/>
      <c r="G29" s="12"/>
      <c r="H29" s="13"/>
      <c r="J29" s="14"/>
      <c r="K29" s="24" t="s">
        <v>257</v>
      </c>
      <c r="M29" s="5"/>
      <c r="N29" s="17"/>
      <c r="O29" s="7">
        <f>MAX(O26:O28)</f>
        <v>3310.875</v>
      </c>
      <c r="P29" s="18"/>
    </row>
    <row r="30" spans="2:16">
      <c r="B30" s="14"/>
      <c r="C30" s="15" t="s">
        <v>27</v>
      </c>
      <c r="D30" s="16" t="s">
        <v>164</v>
      </c>
      <c r="E30" s="16" t="s">
        <v>25</v>
      </c>
      <c r="F30" s="16" t="s">
        <v>163</v>
      </c>
      <c r="G30" s="16"/>
      <c r="H30" s="18"/>
      <c r="J30" s="14"/>
      <c r="K30" s="24" t="s">
        <v>22</v>
      </c>
      <c r="M30" s="5"/>
      <c r="N30" s="17"/>
      <c r="O30" s="5">
        <f>VLOOKUP(D18,Fabrication,2,FALSE)</f>
        <v>0.65</v>
      </c>
      <c r="P30" s="18"/>
    </row>
    <row r="31" spans="2:16">
      <c r="B31" s="14"/>
      <c r="D31" s="16"/>
      <c r="E31" s="17"/>
      <c r="F31" s="17"/>
      <c r="G31" s="16"/>
      <c r="H31" s="18"/>
      <c r="J31" s="14"/>
      <c r="K31" s="24" t="s">
        <v>23</v>
      </c>
      <c r="M31" s="5"/>
      <c r="N31" s="17"/>
      <c r="O31" s="5">
        <f>VLOOKUP(D18,Fabrication,3,FALSE)</f>
        <v>0.45</v>
      </c>
      <c r="P31" s="18"/>
    </row>
    <row r="32" spans="2:16">
      <c r="B32" s="14"/>
      <c r="C32" s="70" t="s">
        <v>195</v>
      </c>
      <c r="D32" s="67"/>
      <c r="E32" s="17"/>
      <c r="F32" s="67"/>
      <c r="G32" s="30"/>
      <c r="H32" s="18"/>
      <c r="J32" s="14"/>
      <c r="K32" s="24" t="s">
        <v>251</v>
      </c>
      <c r="M32" s="5"/>
      <c r="N32" s="17"/>
      <c r="O32" s="5">
        <f>VLOOKUP(D14,Steel,2,FALSE)</f>
        <v>235</v>
      </c>
      <c r="P32" s="18"/>
    </row>
    <row r="33" spans="2:16">
      <c r="B33" s="14"/>
      <c r="C33" s="79" t="s">
        <v>100</v>
      </c>
      <c r="D33" s="67">
        <v>1.18</v>
      </c>
      <c r="E33" s="39">
        <f>D33/$E$23</f>
        <v>0.10888058292747385</v>
      </c>
      <c r="F33" s="67">
        <v>1.84</v>
      </c>
      <c r="G33" s="30"/>
      <c r="H33" s="18"/>
      <c r="J33" s="14"/>
      <c r="K33" s="24" t="s">
        <v>252</v>
      </c>
      <c r="M33" s="5"/>
      <c r="N33" s="17"/>
      <c r="O33" s="5">
        <f>VLOOKUP(D14,Steel,3,FALSE)</f>
        <v>360</v>
      </c>
      <c r="P33" s="18"/>
    </row>
    <row r="34" spans="2:16">
      <c r="B34" s="14"/>
      <c r="C34" s="79" t="s">
        <v>101</v>
      </c>
      <c r="D34" s="67">
        <v>1.55</v>
      </c>
      <c r="E34" s="40">
        <f>D34/$E$23</f>
        <v>0.14302110469286822</v>
      </c>
      <c r="F34" s="67">
        <v>2.42</v>
      </c>
      <c r="G34" s="30"/>
      <c r="H34" s="18"/>
      <c r="J34" s="14"/>
      <c r="K34" s="24" t="s">
        <v>258</v>
      </c>
      <c r="M34" s="5"/>
      <c r="N34" s="17"/>
      <c r="O34" s="7">
        <f>MIN(O30*O32,O31*O33)</f>
        <v>152.75</v>
      </c>
      <c r="P34" s="18"/>
    </row>
    <row r="35" spans="2:16">
      <c r="B35" s="14"/>
      <c r="C35" s="79" t="s">
        <v>138</v>
      </c>
      <c r="D35" s="67">
        <v>1.91</v>
      </c>
      <c r="E35" s="40">
        <f t="shared" ref="E35:E69" si="0">D35/$E$23</f>
        <v>0.17623890965379244</v>
      </c>
      <c r="F35" s="67">
        <v>2.97</v>
      </c>
      <c r="G35" s="30"/>
      <c r="H35" s="18"/>
      <c r="J35" s="21"/>
      <c r="K35" s="22"/>
      <c r="L35" s="25"/>
      <c r="M35" s="26"/>
      <c r="N35" s="22"/>
      <c r="O35" s="22"/>
      <c r="P35" s="23"/>
    </row>
    <row r="36" spans="2:16">
      <c r="B36" s="14"/>
      <c r="C36" s="79" t="s">
        <v>139</v>
      </c>
      <c r="D36" s="67">
        <v>2.2599999999999998</v>
      </c>
      <c r="E36" s="40">
        <f t="shared" si="0"/>
        <v>0.20853399781024654</v>
      </c>
      <c r="F36" s="67">
        <v>3.52</v>
      </c>
      <c r="G36" s="30"/>
      <c r="H36" s="18"/>
    </row>
    <row r="37" spans="2:16">
      <c r="B37" s="14"/>
      <c r="C37" s="79" t="s">
        <v>194</v>
      </c>
      <c r="D37" s="67">
        <v>1.49</v>
      </c>
      <c r="E37" s="40">
        <f t="shared" si="0"/>
        <v>0.1374848038660475</v>
      </c>
      <c r="F37" s="67">
        <v>2.09</v>
      </c>
      <c r="G37" s="30"/>
      <c r="H37" s="18"/>
    </row>
    <row r="38" spans="2:16">
      <c r="B38" s="14"/>
      <c r="C38" s="79" t="s">
        <v>193</v>
      </c>
      <c r="D38" s="67">
        <v>1.97</v>
      </c>
      <c r="E38" s="40">
        <f t="shared" si="0"/>
        <v>0.18177521048061313</v>
      </c>
      <c r="F38" s="67">
        <v>2.74</v>
      </c>
      <c r="G38" s="30"/>
      <c r="H38" s="18"/>
    </row>
    <row r="39" spans="2:16">
      <c r="B39" s="14"/>
      <c r="C39" s="79" t="s">
        <v>192</v>
      </c>
      <c r="D39" s="67">
        <v>2.2000000000000002</v>
      </c>
      <c r="E39" s="40">
        <f t="shared" si="0"/>
        <v>0.20299769698342585</v>
      </c>
      <c r="F39" s="67">
        <v>3.06</v>
      </c>
      <c r="G39" s="30"/>
      <c r="H39" s="18"/>
    </row>
    <row r="40" spans="2:16">
      <c r="B40" s="14"/>
      <c r="C40" s="79" t="s">
        <v>191</v>
      </c>
      <c r="D40" s="67">
        <v>2.4300000000000002</v>
      </c>
      <c r="E40" s="40">
        <f t="shared" si="0"/>
        <v>0.22422018348623857</v>
      </c>
      <c r="F40" s="67">
        <v>3.38</v>
      </c>
      <c r="G40" s="30"/>
      <c r="H40" s="18"/>
    </row>
    <row r="41" spans="2:16">
      <c r="B41" s="14"/>
      <c r="C41" s="79" t="s">
        <v>190</v>
      </c>
      <c r="D41" s="67">
        <v>2.88</v>
      </c>
      <c r="E41" s="40">
        <f t="shared" si="0"/>
        <v>0.26574243968739381</v>
      </c>
      <c r="F41" s="69">
        <v>4</v>
      </c>
      <c r="G41" s="30"/>
      <c r="H41" s="18"/>
    </row>
    <row r="42" spans="2:16">
      <c r="B42" s="14"/>
      <c r="C42" s="79" t="s">
        <v>104</v>
      </c>
      <c r="D42" s="67">
        <v>1.86</v>
      </c>
      <c r="E42" s="40">
        <f t="shared" si="0"/>
        <v>0.17162532563144187</v>
      </c>
      <c r="F42" s="67">
        <v>2.33</v>
      </c>
      <c r="G42" s="30"/>
      <c r="H42" s="18"/>
    </row>
    <row r="43" spans="2:16">
      <c r="B43" s="14"/>
      <c r="C43" s="79" t="s">
        <v>105</v>
      </c>
      <c r="D43" s="67">
        <v>2.46</v>
      </c>
      <c r="E43" s="40">
        <f t="shared" si="0"/>
        <v>0.2269883338996489</v>
      </c>
      <c r="F43" s="67">
        <v>3.06</v>
      </c>
      <c r="G43" s="30"/>
      <c r="H43" s="18"/>
    </row>
    <row r="44" spans="2:16">
      <c r="B44" s="14"/>
      <c r="C44" s="79" t="s">
        <v>106</v>
      </c>
      <c r="D44" s="67">
        <v>3.05</v>
      </c>
      <c r="E44" s="40">
        <f t="shared" si="0"/>
        <v>0.28142862536338581</v>
      </c>
      <c r="F44" s="67">
        <v>3.77</v>
      </c>
      <c r="G44" s="30"/>
      <c r="H44" s="18"/>
    </row>
    <row r="45" spans="2:16">
      <c r="B45" s="14"/>
      <c r="C45" s="79" t="s">
        <v>140</v>
      </c>
      <c r="D45" s="67">
        <v>3.61</v>
      </c>
      <c r="E45" s="40">
        <f t="shared" si="0"/>
        <v>0.33310076641371239</v>
      </c>
      <c r="F45" s="67">
        <v>4.47</v>
      </c>
      <c r="G45" s="30"/>
      <c r="H45" s="18"/>
    </row>
    <row r="46" spans="2:16">
      <c r="B46" s="14"/>
      <c r="C46" s="79" t="s">
        <v>141</v>
      </c>
      <c r="D46" s="67">
        <v>4.68</v>
      </c>
      <c r="E46" s="40">
        <f t="shared" si="0"/>
        <v>0.43183146449201493</v>
      </c>
      <c r="F46" s="67">
        <v>5.82</v>
      </c>
      <c r="G46" s="30"/>
      <c r="H46" s="18"/>
    </row>
    <row r="47" spans="2:16">
      <c r="B47" s="14"/>
      <c r="C47" s="79" t="s">
        <v>109</v>
      </c>
      <c r="D47" s="67">
        <v>4.45</v>
      </c>
      <c r="E47" s="40">
        <f t="shared" si="0"/>
        <v>0.41060897798920226</v>
      </c>
      <c r="F47" s="67">
        <v>4.57</v>
      </c>
      <c r="G47" s="30"/>
      <c r="H47" s="18"/>
    </row>
    <row r="48" spans="2:16">
      <c r="B48" s="14"/>
      <c r="C48" s="79" t="s">
        <v>142</v>
      </c>
      <c r="D48" s="67">
        <v>5.29</v>
      </c>
      <c r="E48" s="40">
        <f t="shared" si="0"/>
        <v>0.48811718956469213</v>
      </c>
      <c r="F48" s="67">
        <v>5.42</v>
      </c>
      <c r="G48" s="30"/>
      <c r="H48" s="18"/>
    </row>
    <row r="49" spans="2:8">
      <c r="B49" s="14"/>
      <c r="C49" s="79" t="s">
        <v>143</v>
      </c>
      <c r="D49" s="67">
        <v>6.89</v>
      </c>
      <c r="E49" s="40">
        <f t="shared" si="0"/>
        <v>0.63575187827991086</v>
      </c>
      <c r="F49" s="67">
        <v>7.09</v>
      </c>
      <c r="G49" s="30"/>
      <c r="H49" s="18"/>
    </row>
    <row r="50" spans="2:8">
      <c r="B50" s="14"/>
      <c r="C50" s="79" t="s">
        <v>189</v>
      </c>
      <c r="D50" s="67">
        <v>8.41</v>
      </c>
      <c r="E50" s="40">
        <f t="shared" si="0"/>
        <v>0.77600483255936881</v>
      </c>
      <c r="F50" s="67">
        <v>8.69</v>
      </c>
      <c r="G50" s="30"/>
      <c r="H50" s="18"/>
    </row>
    <row r="51" spans="2:8">
      <c r="B51" s="14"/>
      <c r="C51" s="79" t="s">
        <v>188</v>
      </c>
      <c r="D51" s="67">
        <v>7.18</v>
      </c>
      <c r="E51" s="40">
        <f t="shared" si="0"/>
        <v>0.6625106656095443</v>
      </c>
      <c r="F51" s="67">
        <v>6.83</v>
      </c>
      <c r="G51" s="30"/>
      <c r="H51" s="18"/>
    </row>
    <row r="52" spans="2:8">
      <c r="B52" s="14"/>
      <c r="C52" s="79" t="s">
        <v>144</v>
      </c>
      <c r="D52" s="67">
        <v>7.27</v>
      </c>
      <c r="E52" s="40">
        <f t="shared" si="0"/>
        <v>0.67081511684977535</v>
      </c>
      <c r="F52" s="67">
        <v>6.38</v>
      </c>
      <c r="G52" s="30"/>
      <c r="H52" s="18"/>
    </row>
    <row r="53" spans="2:8">
      <c r="B53" s="14"/>
      <c r="C53" s="79" t="s">
        <v>187</v>
      </c>
      <c r="D53" s="67">
        <v>8.41</v>
      </c>
      <c r="E53" s="40">
        <f t="shared" si="0"/>
        <v>0.77600483255936881</v>
      </c>
      <c r="F53" s="67">
        <v>7.38</v>
      </c>
      <c r="G53" s="30"/>
      <c r="H53" s="18"/>
    </row>
    <row r="54" spans="2:8">
      <c r="B54" s="14"/>
      <c r="C54" s="79" t="s">
        <v>145</v>
      </c>
      <c r="D54" s="67">
        <v>9.52</v>
      </c>
      <c r="E54" s="40">
        <f t="shared" si="0"/>
        <v>0.87842639785555177</v>
      </c>
      <c r="F54" s="67">
        <v>8.36</v>
      </c>
      <c r="G54" s="30"/>
      <c r="H54" s="18"/>
    </row>
    <row r="55" spans="2:8">
      <c r="B55" s="14"/>
      <c r="C55" s="79" t="s">
        <v>186</v>
      </c>
      <c r="D55" s="67">
        <v>11.7</v>
      </c>
      <c r="E55" s="40">
        <f t="shared" si="0"/>
        <v>1.0795786612300373</v>
      </c>
      <c r="F55" s="67">
        <v>10.3</v>
      </c>
      <c r="G55" s="30"/>
      <c r="H55" s="18"/>
    </row>
    <row r="56" spans="2:8">
      <c r="B56" s="14"/>
      <c r="C56" s="79" t="s">
        <v>146</v>
      </c>
      <c r="D56" s="67">
        <v>8.41</v>
      </c>
      <c r="E56" s="40">
        <f t="shared" si="0"/>
        <v>0.77600483255936881</v>
      </c>
      <c r="F56" s="67">
        <v>6.85</v>
      </c>
      <c r="G56" s="30"/>
      <c r="H56" s="18"/>
    </row>
    <row r="57" spans="2:8">
      <c r="B57" s="14"/>
      <c r="C57" s="79" t="s">
        <v>147</v>
      </c>
      <c r="D57" s="67">
        <v>11</v>
      </c>
      <c r="E57" s="40">
        <f t="shared" si="0"/>
        <v>1.0149884849171291</v>
      </c>
      <c r="F57" s="67">
        <v>8.99</v>
      </c>
      <c r="G57" s="30"/>
      <c r="H57" s="18"/>
    </row>
    <row r="58" spans="2:8">
      <c r="B58" s="14"/>
      <c r="C58" s="79" t="s">
        <v>148</v>
      </c>
      <c r="D58" s="67">
        <v>9.57</v>
      </c>
      <c r="E58" s="40">
        <f t="shared" si="0"/>
        <v>0.88303998187790245</v>
      </c>
      <c r="F58" s="67">
        <v>7.34</v>
      </c>
      <c r="G58" s="30"/>
      <c r="H58" s="18"/>
    </row>
    <row r="59" spans="2:8">
      <c r="B59" s="14"/>
      <c r="C59" s="79" t="s">
        <v>149</v>
      </c>
      <c r="D59" s="67">
        <v>12.6</v>
      </c>
      <c r="E59" s="40">
        <f t="shared" si="0"/>
        <v>1.162623173632348</v>
      </c>
      <c r="F59" s="67">
        <v>9.6300000000000008</v>
      </c>
      <c r="G59" s="30"/>
      <c r="H59" s="18"/>
    </row>
    <row r="60" spans="2:8">
      <c r="B60" s="14"/>
      <c r="C60" s="79" t="s">
        <v>185</v>
      </c>
      <c r="D60" s="67">
        <v>15.4</v>
      </c>
      <c r="E60" s="40">
        <f t="shared" si="0"/>
        <v>1.4209838788839808</v>
      </c>
      <c r="F60" s="67">
        <v>11.9</v>
      </c>
      <c r="G60" s="30"/>
      <c r="H60" s="18"/>
    </row>
    <row r="61" spans="2:8">
      <c r="B61" s="14"/>
      <c r="C61" s="79" t="s">
        <v>184</v>
      </c>
      <c r="D61" s="67">
        <v>12.2</v>
      </c>
      <c r="E61" s="40">
        <f t="shared" si="0"/>
        <v>1.1257145014535432</v>
      </c>
      <c r="F61" s="69">
        <v>8.3000000000000007</v>
      </c>
      <c r="G61" s="30"/>
      <c r="H61" s="18"/>
    </row>
    <row r="62" spans="2:8">
      <c r="B62" s="14"/>
      <c r="C62" s="79" t="s">
        <v>183</v>
      </c>
      <c r="D62" s="67">
        <v>14.1</v>
      </c>
      <c r="E62" s="40">
        <f t="shared" si="0"/>
        <v>1.3010306943028656</v>
      </c>
      <c r="F62" s="67">
        <v>9.61</v>
      </c>
      <c r="G62" s="30"/>
      <c r="H62" s="18"/>
    </row>
    <row r="63" spans="2:8">
      <c r="B63" s="14"/>
      <c r="C63" s="79" t="s">
        <v>182</v>
      </c>
      <c r="D63" s="67">
        <v>16.100000000000001</v>
      </c>
      <c r="E63" s="40">
        <f t="shared" si="0"/>
        <v>1.4855740551968892</v>
      </c>
      <c r="F63" s="67">
        <v>10.9</v>
      </c>
      <c r="G63" s="30"/>
      <c r="H63" s="18"/>
    </row>
    <row r="64" spans="2:8">
      <c r="B64" s="14"/>
      <c r="C64" s="79" t="s">
        <v>181</v>
      </c>
      <c r="D64" s="67">
        <v>17.899999999999999</v>
      </c>
      <c r="E64" s="40">
        <f t="shared" si="0"/>
        <v>1.6516630800015102</v>
      </c>
      <c r="F64" s="67">
        <v>12.2</v>
      </c>
      <c r="G64" s="30"/>
      <c r="H64" s="18"/>
    </row>
    <row r="65" spans="2:9">
      <c r="B65" s="14"/>
      <c r="C65" s="79" t="s">
        <v>180</v>
      </c>
      <c r="D65" s="67">
        <v>19.8</v>
      </c>
      <c r="E65" s="40">
        <f t="shared" si="0"/>
        <v>1.8269792728508327</v>
      </c>
      <c r="F65" s="67">
        <v>13.4</v>
      </c>
      <c r="G65" s="30"/>
      <c r="H65" s="18"/>
    </row>
    <row r="66" spans="2:9">
      <c r="B66" s="14"/>
      <c r="C66" s="79" t="s">
        <v>179</v>
      </c>
      <c r="D66" s="67">
        <v>23.3</v>
      </c>
      <c r="E66" s="40">
        <f t="shared" si="0"/>
        <v>2.1499301544153737</v>
      </c>
      <c r="F66" s="67">
        <v>15.9</v>
      </c>
      <c r="G66" s="30"/>
      <c r="H66" s="18"/>
    </row>
    <row r="67" spans="2:9">
      <c r="B67" s="14"/>
      <c r="C67" s="79" t="s">
        <v>150</v>
      </c>
      <c r="D67" s="67">
        <v>19.899999999999999</v>
      </c>
      <c r="E67" s="40">
        <f t="shared" si="0"/>
        <v>1.8362064408955336</v>
      </c>
      <c r="F67" s="67">
        <v>12.2</v>
      </c>
      <c r="G67" s="30"/>
      <c r="H67" s="18"/>
    </row>
    <row r="68" spans="2:9">
      <c r="B68" s="14"/>
      <c r="C68" s="79" t="s">
        <v>151</v>
      </c>
      <c r="D68" s="67">
        <v>24.6</v>
      </c>
      <c r="E68" s="40">
        <f t="shared" si="0"/>
        <v>2.2698833389964892</v>
      </c>
      <c r="F68" s="68">
        <v>15</v>
      </c>
      <c r="G68" s="30"/>
      <c r="H68" s="18"/>
    </row>
    <row r="69" spans="2:9">
      <c r="B69" s="14"/>
      <c r="C69" s="79" t="s">
        <v>152</v>
      </c>
      <c r="D69" s="67">
        <v>29.1</v>
      </c>
      <c r="E69" s="40">
        <f t="shared" si="0"/>
        <v>2.685105901008042</v>
      </c>
      <c r="F69" s="67">
        <v>17.8</v>
      </c>
      <c r="G69" s="30"/>
      <c r="H69" s="18"/>
    </row>
    <row r="70" spans="2:9">
      <c r="B70" s="14"/>
      <c r="C70" s="79" t="s">
        <v>178</v>
      </c>
      <c r="D70" s="67">
        <v>35.6</v>
      </c>
      <c r="E70" s="41">
        <f>D70/$E$23</f>
        <v>3.2848718239136181</v>
      </c>
      <c r="F70" s="67">
        <v>21.9</v>
      </c>
      <c r="G70" s="30"/>
      <c r="H70" s="18"/>
    </row>
    <row r="71" spans="2:9">
      <c r="B71" s="14"/>
      <c r="C71" s="17"/>
      <c r="D71" s="29"/>
      <c r="E71" s="28"/>
      <c r="F71" s="29"/>
      <c r="G71" s="30"/>
      <c r="H71" s="18"/>
    </row>
    <row r="72" spans="2:9">
      <c r="B72" s="14"/>
      <c r="C72" s="70" t="s">
        <v>261</v>
      </c>
      <c r="D72" s="29"/>
      <c r="E72" s="28"/>
      <c r="F72" s="29"/>
      <c r="G72" s="30"/>
      <c r="H72" s="18"/>
    </row>
    <row r="73" spans="2:9">
      <c r="B73" s="14"/>
      <c r="C73" s="79" t="s">
        <v>153</v>
      </c>
      <c r="D73" s="67">
        <v>4.04</v>
      </c>
      <c r="E73" s="39">
        <f>D73/$E$23</f>
        <v>0.37277758900592745</v>
      </c>
      <c r="F73" s="67">
        <v>3.37</v>
      </c>
      <c r="G73" s="30"/>
      <c r="H73" s="18"/>
    </row>
    <row r="74" spans="2:9">
      <c r="B74" s="14"/>
      <c r="C74" s="79" t="s">
        <v>177</v>
      </c>
      <c r="D74" s="67">
        <v>4.25</v>
      </c>
      <c r="E74" s="40">
        <f t="shared" ref="E74:E89" si="1">D74/$E$23</f>
        <v>0.39215464189979993</v>
      </c>
      <c r="F74" s="67">
        <v>3.76</v>
      </c>
      <c r="G74" s="30"/>
      <c r="H74" s="18"/>
    </row>
    <row r="75" spans="2:9">
      <c r="B75" s="14"/>
      <c r="C75" s="79" t="s">
        <v>176</v>
      </c>
      <c r="D75" s="67">
        <v>5.03</v>
      </c>
      <c r="E75" s="40">
        <f t="shared" si="1"/>
        <v>0.46412655264846908</v>
      </c>
      <c r="F75" s="67">
        <v>4.46</v>
      </c>
      <c r="G75" s="30"/>
      <c r="H75" s="18"/>
    </row>
    <row r="76" spans="2:9">
      <c r="B76" s="14"/>
      <c r="C76" s="79" t="s">
        <v>154</v>
      </c>
      <c r="D76" s="67">
        <v>5.14</v>
      </c>
      <c r="E76" s="40">
        <f t="shared" si="1"/>
        <v>0.47427643749764037</v>
      </c>
      <c r="F76" s="67">
        <v>4.3499999999999996</v>
      </c>
      <c r="G76" s="30"/>
      <c r="H76" s="18"/>
    </row>
    <row r="77" spans="2:9">
      <c r="B77" s="14"/>
      <c r="C77" s="79" t="s">
        <v>175</v>
      </c>
      <c r="D77" s="67">
        <v>7.01</v>
      </c>
      <c r="E77" s="40">
        <f t="shared" si="1"/>
        <v>0.6468244799335523</v>
      </c>
      <c r="F77" s="67">
        <v>5.41</v>
      </c>
      <c r="G77" s="30"/>
      <c r="H77" s="18"/>
    </row>
    <row r="78" spans="2:9">
      <c r="B78" s="14"/>
      <c r="C78" s="79" t="s">
        <v>155</v>
      </c>
      <c r="D78" s="67">
        <v>8.01</v>
      </c>
      <c r="E78" s="40">
        <f t="shared" si="1"/>
        <v>0.73909616038056403</v>
      </c>
      <c r="F78" s="67">
        <v>5.65</v>
      </c>
      <c r="G78" s="30"/>
      <c r="H78" s="18"/>
    </row>
    <row r="79" spans="2:9">
      <c r="B79" s="14"/>
      <c r="C79" s="79" t="s">
        <v>156</v>
      </c>
      <c r="D79" s="67">
        <v>10.4</v>
      </c>
      <c r="E79" s="40">
        <f t="shared" si="1"/>
        <v>0.95962547664892217</v>
      </c>
      <c r="F79" s="67">
        <v>7.39</v>
      </c>
      <c r="G79" s="91"/>
      <c r="H79" s="94"/>
      <c r="I79" s="32"/>
    </row>
    <row r="80" spans="2:9">
      <c r="B80" s="14"/>
      <c r="C80" s="79" t="s">
        <v>174</v>
      </c>
      <c r="D80" s="67">
        <v>8.73</v>
      </c>
      <c r="E80" s="40">
        <f t="shared" si="1"/>
        <v>0.80553177030241252</v>
      </c>
      <c r="F80" s="67">
        <v>5.41</v>
      </c>
      <c r="G80" s="91"/>
      <c r="H80" s="94"/>
      <c r="I80" s="32"/>
    </row>
    <row r="81" spans="2:8">
      <c r="B81" s="14"/>
      <c r="C81" s="79" t="s">
        <v>173</v>
      </c>
      <c r="D81" s="67">
        <v>11.4</v>
      </c>
      <c r="E81" s="40">
        <f t="shared" si="1"/>
        <v>1.0518971570959339</v>
      </c>
      <c r="F81" s="67">
        <v>7.07</v>
      </c>
      <c r="G81" s="30"/>
      <c r="H81" s="18"/>
    </row>
    <row r="82" spans="2:8">
      <c r="B82" s="14"/>
      <c r="C82" s="79" t="s">
        <v>172</v>
      </c>
      <c r="D82" s="67">
        <v>10.7</v>
      </c>
      <c r="E82" s="40">
        <f t="shared" si="1"/>
        <v>0.98730698078302559</v>
      </c>
      <c r="F82" s="67">
        <v>7.36</v>
      </c>
      <c r="G82" s="30"/>
      <c r="H82" s="18"/>
    </row>
    <row r="83" spans="2:8">
      <c r="B83" s="14"/>
      <c r="C83" s="79" t="s">
        <v>171</v>
      </c>
      <c r="D83" s="67">
        <v>13.8</v>
      </c>
      <c r="E83" s="40">
        <f t="shared" si="1"/>
        <v>1.2733491901687621</v>
      </c>
      <c r="F83" s="67">
        <v>6.84</v>
      </c>
      <c r="G83" s="30"/>
      <c r="H83" s="18"/>
    </row>
    <row r="84" spans="2:8">
      <c r="B84" s="14"/>
      <c r="C84" s="79" t="s">
        <v>170</v>
      </c>
      <c r="D84" s="67">
        <v>18.2</v>
      </c>
      <c r="E84" s="40">
        <f t="shared" si="1"/>
        <v>1.6793445841356136</v>
      </c>
      <c r="F84" s="67">
        <v>8.9700000000000006</v>
      </c>
      <c r="G84" s="30"/>
      <c r="H84" s="18"/>
    </row>
    <row r="85" spans="2:8">
      <c r="B85" s="14"/>
      <c r="C85" s="79" t="s">
        <v>157</v>
      </c>
      <c r="D85" s="67">
        <v>16.600000000000001</v>
      </c>
      <c r="E85" s="40">
        <f t="shared" si="1"/>
        <v>1.5317098954203952</v>
      </c>
      <c r="F85" s="67">
        <v>8.77</v>
      </c>
      <c r="G85" s="30"/>
      <c r="H85" s="18"/>
    </row>
    <row r="86" spans="2:8">
      <c r="B86" s="14"/>
      <c r="C86" s="79" t="s">
        <v>158</v>
      </c>
      <c r="D86" s="67">
        <v>18.899999999999999</v>
      </c>
      <c r="E86" s="40">
        <f t="shared" si="1"/>
        <v>1.7439347604485218</v>
      </c>
      <c r="F86" s="67">
        <v>9.94</v>
      </c>
      <c r="G86" s="30"/>
      <c r="H86" s="18"/>
    </row>
    <row r="87" spans="2:8">
      <c r="B87" s="14"/>
      <c r="C87" s="79" t="s">
        <v>159</v>
      </c>
      <c r="D87" s="67">
        <v>23.2</v>
      </c>
      <c r="E87" s="40">
        <f t="shared" si="1"/>
        <v>2.1407029863706724</v>
      </c>
      <c r="F87" s="67">
        <v>12.3</v>
      </c>
      <c r="G87" s="30"/>
      <c r="H87" s="18"/>
    </row>
    <row r="88" spans="2:8">
      <c r="B88" s="14"/>
      <c r="C88" s="79" t="s">
        <v>160</v>
      </c>
      <c r="D88" s="67">
        <v>19.3</v>
      </c>
      <c r="E88" s="40">
        <f t="shared" si="1"/>
        <v>1.7808434326273268</v>
      </c>
      <c r="F88" s="67">
        <v>10.6</v>
      </c>
      <c r="G88" s="30"/>
      <c r="H88" s="18"/>
    </row>
    <row r="89" spans="2:8">
      <c r="B89" s="14"/>
      <c r="C89" s="79" t="s">
        <v>161</v>
      </c>
      <c r="D89" s="67">
        <v>23.8</v>
      </c>
      <c r="E89" s="40">
        <f t="shared" si="1"/>
        <v>2.1960659946388796</v>
      </c>
      <c r="F89" s="68">
        <v>13</v>
      </c>
      <c r="G89" s="30"/>
      <c r="H89" s="18"/>
    </row>
    <row r="90" spans="2:8">
      <c r="B90" s="14"/>
      <c r="C90" s="79" t="s">
        <v>162</v>
      </c>
      <c r="D90" s="68">
        <v>28</v>
      </c>
      <c r="E90" s="41">
        <f>D90/$E$23</f>
        <v>2.5836070525163288</v>
      </c>
      <c r="F90" s="67">
        <v>15.4</v>
      </c>
      <c r="G90" s="30"/>
      <c r="H90" s="18"/>
    </row>
    <row r="91" spans="2:8">
      <c r="B91" s="14"/>
      <c r="C91" s="32"/>
      <c r="D91" s="65"/>
      <c r="E91" s="28"/>
      <c r="F91" s="16"/>
      <c r="G91" s="30"/>
      <c r="H91" s="18"/>
    </row>
    <row r="92" spans="2:8">
      <c r="B92" s="14"/>
      <c r="C92" s="70" t="s">
        <v>26</v>
      </c>
      <c r="D92" s="29"/>
      <c r="E92" s="28"/>
      <c r="F92" s="29"/>
      <c r="G92" s="30"/>
      <c r="H92" s="18"/>
    </row>
    <row r="93" spans="2:8">
      <c r="B93" s="14"/>
      <c r="C93" s="79" t="s">
        <v>196</v>
      </c>
      <c r="D93" s="67">
        <v>1.81</v>
      </c>
      <c r="E93" s="39">
        <f>D93/$E$23</f>
        <v>0.16701174160909127</v>
      </c>
      <c r="F93" s="67">
        <v>1.68</v>
      </c>
      <c r="G93" s="30"/>
      <c r="H93" s="18"/>
    </row>
    <row r="94" spans="2:8">
      <c r="B94" s="14"/>
      <c r="C94" s="79" t="s">
        <v>96</v>
      </c>
      <c r="D94" s="69">
        <v>2.1</v>
      </c>
      <c r="E94" s="40">
        <f t="shared" ref="E94:E124" si="2">D94/$E$23</f>
        <v>0.19377052893872468</v>
      </c>
      <c r="F94" s="67">
        <v>2.0299999999999998</v>
      </c>
      <c r="G94" s="30"/>
      <c r="H94" s="18"/>
    </row>
    <row r="95" spans="2:8">
      <c r="B95" s="14"/>
      <c r="C95" s="79" t="s">
        <v>97</v>
      </c>
      <c r="D95" s="67">
        <v>2.34</v>
      </c>
      <c r="E95" s="40">
        <f t="shared" si="2"/>
        <v>0.21591573224600746</v>
      </c>
      <c r="F95" s="67">
        <v>2.36</v>
      </c>
      <c r="G95" s="30"/>
      <c r="H95" s="18"/>
    </row>
    <row r="96" spans="2:8">
      <c r="B96" s="14"/>
      <c r="C96" s="79" t="s">
        <v>98</v>
      </c>
      <c r="D96" s="67">
        <v>3.47</v>
      </c>
      <c r="E96" s="40">
        <f t="shared" si="2"/>
        <v>0.32018273115113077</v>
      </c>
      <c r="F96" s="67">
        <v>2.31</v>
      </c>
      <c r="G96" s="30"/>
      <c r="H96" s="18"/>
    </row>
    <row r="97" spans="2:9">
      <c r="B97" s="14"/>
      <c r="C97" s="79" t="s">
        <v>99</v>
      </c>
      <c r="D97" s="67">
        <v>4.1100000000000003</v>
      </c>
      <c r="E97" s="40">
        <f t="shared" si="2"/>
        <v>0.37923660663721831</v>
      </c>
      <c r="F97" s="67">
        <v>2.82</v>
      </c>
      <c r="G97" s="30"/>
      <c r="H97" s="18"/>
    </row>
    <row r="98" spans="2:9">
      <c r="B98" s="14"/>
      <c r="C98" s="79" t="s">
        <v>100</v>
      </c>
      <c r="D98" s="67">
        <v>4.66</v>
      </c>
      <c r="E98" s="40">
        <f t="shared" si="2"/>
        <v>0.42998603088307474</v>
      </c>
      <c r="F98" s="67">
        <v>3.3</v>
      </c>
      <c r="G98" s="30"/>
      <c r="H98" s="18"/>
    </row>
    <row r="99" spans="2:9">
      <c r="B99" s="14"/>
      <c r="C99" s="79" t="s">
        <v>101</v>
      </c>
      <c r="D99" s="67">
        <v>5.54</v>
      </c>
      <c r="E99" s="40">
        <f t="shared" si="2"/>
        <v>0.51118510967644504</v>
      </c>
      <c r="F99" s="67">
        <v>4.2</v>
      </c>
      <c r="G99" s="91"/>
      <c r="H99" s="32"/>
      <c r="I99" s="32"/>
    </row>
    <row r="100" spans="2:9">
      <c r="B100" s="14"/>
      <c r="C100" s="79" t="s">
        <v>102</v>
      </c>
      <c r="D100" s="67">
        <v>5.66</v>
      </c>
      <c r="E100" s="40">
        <f t="shared" si="2"/>
        <v>0.52225771133008647</v>
      </c>
      <c r="F100" s="67">
        <v>2.93</v>
      </c>
      <c r="G100" s="30"/>
      <c r="H100" s="18"/>
    </row>
    <row r="101" spans="2:9">
      <c r="B101" s="14"/>
      <c r="C101" s="79" t="s">
        <v>103</v>
      </c>
      <c r="D101" s="67">
        <v>6.78</v>
      </c>
      <c r="E101" s="40">
        <f t="shared" si="2"/>
        <v>0.62560199343073963</v>
      </c>
      <c r="F101" s="67">
        <v>3.6</v>
      </c>
      <c r="G101" s="30"/>
      <c r="H101" s="18"/>
    </row>
    <row r="102" spans="2:9">
      <c r="B102" s="14"/>
      <c r="C102" s="79" t="s">
        <v>104</v>
      </c>
      <c r="D102" s="67">
        <v>7.79</v>
      </c>
      <c r="E102" s="40">
        <f t="shared" si="2"/>
        <v>0.71879639068222145</v>
      </c>
      <c r="F102" s="67">
        <v>4.25</v>
      </c>
      <c r="G102" s="30"/>
      <c r="H102" s="18"/>
    </row>
    <row r="103" spans="2:9">
      <c r="B103" s="14"/>
      <c r="C103" s="79" t="s">
        <v>105</v>
      </c>
      <c r="D103" s="67">
        <v>9.49</v>
      </c>
      <c r="E103" s="40">
        <f t="shared" si="2"/>
        <v>0.87565824744214149</v>
      </c>
      <c r="F103" s="67">
        <v>5.45</v>
      </c>
      <c r="G103" s="30"/>
      <c r="H103" s="18"/>
    </row>
    <row r="104" spans="2:9">
      <c r="B104" s="14"/>
      <c r="C104" s="79" t="s">
        <v>106</v>
      </c>
      <c r="D104" s="67">
        <v>10.8</v>
      </c>
      <c r="E104" s="40">
        <f t="shared" si="2"/>
        <v>0.99653414882772695</v>
      </c>
      <c r="F104" s="67">
        <v>6.56</v>
      </c>
      <c r="G104" s="30"/>
      <c r="H104" s="18"/>
    </row>
    <row r="105" spans="2:9">
      <c r="B105" s="14"/>
      <c r="C105" s="79" t="s">
        <v>197</v>
      </c>
      <c r="D105" s="67">
        <v>8.3800000000000008</v>
      </c>
      <c r="E105" s="40">
        <f t="shared" si="2"/>
        <v>0.77323668214595853</v>
      </c>
      <c r="F105" s="67">
        <v>3.56</v>
      </c>
      <c r="G105" s="30"/>
      <c r="H105" s="18"/>
    </row>
    <row r="106" spans="2:9">
      <c r="B106" s="14"/>
      <c r="C106" s="79" t="s">
        <v>198</v>
      </c>
      <c r="D106" s="67">
        <v>10.1</v>
      </c>
      <c r="E106" s="40">
        <f t="shared" si="2"/>
        <v>0.93194397251481864</v>
      </c>
      <c r="F106" s="67">
        <v>4.3899999999999997</v>
      </c>
      <c r="G106" s="30"/>
      <c r="H106" s="18"/>
    </row>
    <row r="107" spans="2:9">
      <c r="B107" s="14"/>
      <c r="C107" s="79" t="s">
        <v>107</v>
      </c>
      <c r="D107" s="67">
        <v>11.7</v>
      </c>
      <c r="E107" s="40">
        <f t="shared" si="2"/>
        <v>1.0795786612300373</v>
      </c>
      <c r="F107" s="67">
        <v>5.19</v>
      </c>
      <c r="G107" s="30"/>
      <c r="H107" s="18"/>
    </row>
    <row r="108" spans="2:9">
      <c r="B108" s="14"/>
      <c r="C108" s="79" t="s">
        <v>108</v>
      </c>
      <c r="D108" s="67">
        <v>14.5</v>
      </c>
      <c r="E108" s="40">
        <f t="shared" si="2"/>
        <v>1.3379393664816703</v>
      </c>
      <c r="F108" s="67">
        <v>6.71</v>
      </c>
      <c r="G108" s="30"/>
      <c r="H108" s="18"/>
    </row>
    <row r="109" spans="2:9">
      <c r="B109" s="14"/>
      <c r="C109" s="79" t="s">
        <v>109</v>
      </c>
      <c r="D109" s="67">
        <v>16.8</v>
      </c>
      <c r="E109" s="40">
        <f t="shared" si="2"/>
        <v>1.5501642315097974</v>
      </c>
      <c r="F109" s="67">
        <v>8.1300000000000008</v>
      </c>
      <c r="G109" s="30"/>
      <c r="H109" s="18"/>
    </row>
    <row r="110" spans="2:9">
      <c r="B110" s="14"/>
      <c r="C110" s="79" t="s">
        <v>142</v>
      </c>
      <c r="D110" s="67">
        <v>18.7</v>
      </c>
      <c r="E110" s="40">
        <f t="shared" si="2"/>
        <v>1.7254804243591195</v>
      </c>
      <c r="F110" s="67">
        <v>9.4499999999999993</v>
      </c>
      <c r="G110" s="30"/>
      <c r="H110" s="18"/>
    </row>
    <row r="111" spans="2:9">
      <c r="B111" s="14"/>
      <c r="C111" s="79" t="s">
        <v>199</v>
      </c>
      <c r="D111" s="67">
        <v>18.100000000000001</v>
      </c>
      <c r="E111" s="40">
        <f t="shared" si="2"/>
        <v>1.6701174160909127</v>
      </c>
      <c r="F111" s="67">
        <v>9.5500000000000007</v>
      </c>
      <c r="G111" s="30"/>
      <c r="H111" s="18"/>
    </row>
    <row r="112" spans="2:9">
      <c r="B112" s="14"/>
      <c r="C112" s="79" t="s">
        <v>200</v>
      </c>
      <c r="D112" s="67">
        <v>14.1</v>
      </c>
      <c r="E112" s="40">
        <f t="shared" si="2"/>
        <v>1.3010306943028656</v>
      </c>
      <c r="F112" s="67">
        <v>5.17</v>
      </c>
      <c r="G112" s="30"/>
      <c r="H112" s="18"/>
    </row>
    <row r="113" spans="2:8">
      <c r="B113" s="14"/>
      <c r="C113" s="79" t="s">
        <v>110</v>
      </c>
      <c r="D113" s="67">
        <v>16.399999999999999</v>
      </c>
      <c r="E113" s="40">
        <f t="shared" si="2"/>
        <v>1.5132555593309924</v>
      </c>
      <c r="F113" s="67">
        <v>6.13</v>
      </c>
      <c r="G113" s="30"/>
      <c r="H113" s="18"/>
    </row>
    <row r="114" spans="2:8">
      <c r="B114" s="14"/>
      <c r="C114" s="79" t="s">
        <v>111</v>
      </c>
      <c r="D114" s="68">
        <v>19</v>
      </c>
      <c r="E114" s="40">
        <f t="shared" si="2"/>
        <v>1.7531619284932232</v>
      </c>
      <c r="F114" s="67">
        <v>7.24</v>
      </c>
      <c r="G114" s="30"/>
      <c r="H114" s="18"/>
    </row>
    <row r="115" spans="2:8">
      <c r="B115" s="14"/>
      <c r="C115" s="79" t="s">
        <v>201</v>
      </c>
      <c r="D115" s="67">
        <v>20.6</v>
      </c>
      <c r="E115" s="40">
        <f t="shared" si="2"/>
        <v>1.9007966172084421</v>
      </c>
      <c r="F115" s="67">
        <v>7.97</v>
      </c>
      <c r="G115" s="30"/>
      <c r="H115" s="18"/>
    </row>
    <row r="116" spans="2:8">
      <c r="B116" s="14"/>
      <c r="C116" s="79" t="s">
        <v>112</v>
      </c>
      <c r="D116" s="67">
        <v>24.2</v>
      </c>
      <c r="E116" s="40">
        <f t="shared" si="2"/>
        <v>2.2329746668176842</v>
      </c>
      <c r="F116" s="67">
        <v>9.6999999999999993</v>
      </c>
      <c r="G116" s="30"/>
      <c r="H116" s="18"/>
    </row>
    <row r="117" spans="2:8">
      <c r="B117" s="14"/>
      <c r="C117" s="79" t="s">
        <v>144</v>
      </c>
      <c r="D117" s="67">
        <v>27.2</v>
      </c>
      <c r="E117" s="40">
        <f t="shared" si="2"/>
        <v>2.5097897081587193</v>
      </c>
      <c r="F117" s="67">
        <v>11.3</v>
      </c>
      <c r="G117" s="30"/>
      <c r="H117" s="18"/>
    </row>
    <row r="118" spans="2:8">
      <c r="B118" s="14"/>
      <c r="C118" s="79" t="s">
        <v>202</v>
      </c>
      <c r="D118" s="67">
        <v>26.8</v>
      </c>
      <c r="E118" s="40">
        <f t="shared" si="2"/>
        <v>2.4728810359799147</v>
      </c>
      <c r="F118" s="67">
        <v>11.5</v>
      </c>
      <c r="G118" s="30"/>
      <c r="H118" s="18"/>
    </row>
    <row r="119" spans="2:8">
      <c r="B119" s="14"/>
      <c r="C119" s="79" t="s">
        <v>113</v>
      </c>
      <c r="D119" s="68">
        <v>22</v>
      </c>
      <c r="E119" s="40">
        <f t="shared" si="2"/>
        <v>2.0299769698342582</v>
      </c>
      <c r="F119" s="67">
        <v>7.07</v>
      </c>
      <c r="G119" s="30"/>
      <c r="H119" s="18"/>
    </row>
    <row r="120" spans="2:8">
      <c r="B120" s="14"/>
      <c r="C120" s="79" t="s">
        <v>114</v>
      </c>
      <c r="D120" s="67">
        <v>25.5</v>
      </c>
      <c r="E120" s="40">
        <f t="shared" si="2"/>
        <v>2.3529278513987997</v>
      </c>
      <c r="F120" s="67">
        <v>8.3699999999999992</v>
      </c>
      <c r="G120" s="30"/>
      <c r="H120" s="18"/>
    </row>
    <row r="121" spans="2:8">
      <c r="B121" s="14"/>
      <c r="C121" s="79" t="s">
        <v>203</v>
      </c>
      <c r="D121" s="67">
        <v>27.8</v>
      </c>
      <c r="E121" s="40">
        <f t="shared" si="2"/>
        <v>2.5651527164269265</v>
      </c>
      <c r="F121" s="67">
        <v>9.2200000000000006</v>
      </c>
      <c r="G121" s="30"/>
      <c r="H121" s="18"/>
    </row>
    <row r="122" spans="2:8">
      <c r="B122" s="14"/>
      <c r="C122" s="79" t="s">
        <v>115</v>
      </c>
      <c r="D122" s="67">
        <v>32.9</v>
      </c>
      <c r="E122" s="40">
        <f t="shared" si="2"/>
        <v>3.0357382867066862</v>
      </c>
      <c r="F122" s="67">
        <v>11.3</v>
      </c>
      <c r="G122" s="30"/>
      <c r="H122" s="18"/>
    </row>
    <row r="123" spans="2:8">
      <c r="B123" s="14"/>
      <c r="C123" s="79" t="s">
        <v>148</v>
      </c>
      <c r="D123" s="67">
        <v>37.299999999999997</v>
      </c>
      <c r="E123" s="40">
        <f t="shared" si="2"/>
        <v>3.4417336806735377</v>
      </c>
      <c r="F123" s="67">
        <v>13.2</v>
      </c>
      <c r="G123" s="30"/>
      <c r="H123" s="18"/>
    </row>
    <row r="124" spans="2:8">
      <c r="B124" s="14"/>
      <c r="C124" s="79" t="s">
        <v>204</v>
      </c>
      <c r="D124" s="67">
        <v>37.1</v>
      </c>
      <c r="E124" s="40">
        <f t="shared" si="2"/>
        <v>3.4232793445841359</v>
      </c>
      <c r="F124" s="67">
        <v>13.5</v>
      </c>
      <c r="G124" s="30"/>
      <c r="H124" s="18"/>
    </row>
    <row r="125" spans="2:8">
      <c r="B125" s="14"/>
      <c r="C125" s="79" t="s">
        <v>149</v>
      </c>
      <c r="D125" s="67">
        <v>42.1</v>
      </c>
      <c r="E125" s="41">
        <f>D125/$E$23</f>
        <v>3.8846377468191946</v>
      </c>
      <c r="F125" s="67">
        <v>16.399999999999999</v>
      </c>
      <c r="G125" s="30"/>
      <c r="H125" s="18"/>
    </row>
    <row r="126" spans="2:8">
      <c r="B126" s="14"/>
      <c r="C126" s="17"/>
      <c r="D126" s="27"/>
      <c r="E126" s="31"/>
      <c r="F126" s="29"/>
      <c r="G126" s="30"/>
      <c r="H126" s="18"/>
    </row>
    <row r="127" spans="2:8">
      <c r="B127" s="14"/>
      <c r="C127" s="70" t="s">
        <v>259</v>
      </c>
      <c r="D127" s="27"/>
      <c r="E127" s="31"/>
      <c r="F127" s="29"/>
      <c r="G127" s="30"/>
      <c r="H127" s="18"/>
    </row>
    <row r="128" spans="2:8">
      <c r="B128" s="14"/>
      <c r="C128" s="17" t="s">
        <v>205</v>
      </c>
      <c r="D128" s="73">
        <v>2.02</v>
      </c>
      <c r="E128" s="39">
        <f>D128/$E$23</f>
        <v>0.18638879450296372</v>
      </c>
      <c r="F128" s="73">
        <v>1.68</v>
      </c>
      <c r="G128" s="30"/>
      <c r="H128" s="18"/>
    </row>
    <row r="129" spans="2:8">
      <c r="B129" s="14"/>
      <c r="C129" s="17" t="s">
        <v>206</v>
      </c>
      <c r="D129" s="73">
        <v>2.35</v>
      </c>
      <c r="E129" s="40">
        <f t="shared" ref="E129:E156" si="3">D129/$E$23</f>
        <v>0.21683844905047761</v>
      </c>
      <c r="F129" s="73">
        <v>2.0299999999999998</v>
      </c>
      <c r="G129" s="30"/>
      <c r="H129" s="18"/>
    </row>
    <row r="130" spans="2:8">
      <c r="B130" s="14"/>
      <c r="C130" s="17" t="s">
        <v>207</v>
      </c>
      <c r="D130" s="74">
        <v>2.6</v>
      </c>
      <c r="E130" s="40">
        <f t="shared" si="3"/>
        <v>0.23990636916223054</v>
      </c>
      <c r="F130" s="73">
        <v>2.36</v>
      </c>
      <c r="G130" s="30"/>
      <c r="H130" s="18"/>
    </row>
    <row r="131" spans="2:8">
      <c r="B131" s="14"/>
      <c r="C131" s="17" t="s">
        <v>116</v>
      </c>
      <c r="D131" s="73">
        <v>3.35</v>
      </c>
      <c r="E131" s="40">
        <f t="shared" si="3"/>
        <v>0.30911012949748934</v>
      </c>
      <c r="F131" s="73">
        <v>2.15</v>
      </c>
      <c r="G131" s="30"/>
      <c r="H131" s="18"/>
    </row>
    <row r="132" spans="2:8">
      <c r="B132" s="14"/>
      <c r="C132" s="17" t="s">
        <v>117</v>
      </c>
      <c r="D132" s="73">
        <v>3.95</v>
      </c>
      <c r="E132" s="40">
        <f t="shared" si="3"/>
        <v>0.3644731377656964</v>
      </c>
      <c r="F132" s="73">
        <v>2.62</v>
      </c>
      <c r="G132" s="30"/>
      <c r="H132" s="18"/>
    </row>
    <row r="133" spans="2:8">
      <c r="B133" s="14"/>
      <c r="C133" s="17" t="s">
        <v>118</v>
      </c>
      <c r="D133" s="73">
        <v>4.47</v>
      </c>
      <c r="E133" s="40">
        <f t="shared" si="3"/>
        <v>0.4124544115981425</v>
      </c>
      <c r="F133" s="73">
        <v>3.07</v>
      </c>
      <c r="G133" s="30"/>
      <c r="H133" s="18"/>
    </row>
    <row r="134" spans="2:8">
      <c r="B134" s="14"/>
      <c r="C134" s="17" t="s">
        <v>208</v>
      </c>
      <c r="D134" s="73">
        <v>3.81</v>
      </c>
      <c r="E134" s="40">
        <f t="shared" si="3"/>
        <v>0.35155510250311478</v>
      </c>
      <c r="F134" s="73">
        <v>2.31</v>
      </c>
      <c r="G134" s="30"/>
      <c r="H134" s="18"/>
    </row>
    <row r="135" spans="2:8">
      <c r="B135" s="14"/>
      <c r="C135" s="17" t="s">
        <v>119</v>
      </c>
      <c r="D135" s="73">
        <v>4.5199999999999996</v>
      </c>
      <c r="E135" s="40">
        <f t="shared" si="3"/>
        <v>0.41706799562049307</v>
      </c>
      <c r="F135" s="73">
        <v>2.82</v>
      </c>
      <c r="G135" s="30"/>
      <c r="H135" s="18"/>
    </row>
    <row r="136" spans="2:8">
      <c r="B136" s="14"/>
      <c r="C136" s="17" t="s">
        <v>120</v>
      </c>
      <c r="D136" s="73">
        <v>5.13</v>
      </c>
      <c r="E136" s="40">
        <f t="shared" si="3"/>
        <v>0.47335372069317022</v>
      </c>
      <c r="F136" s="74">
        <v>3.3</v>
      </c>
      <c r="G136" s="30"/>
      <c r="H136" s="18"/>
    </row>
    <row r="137" spans="2:8">
      <c r="B137" s="14"/>
      <c r="C137" s="17" t="s">
        <v>209</v>
      </c>
      <c r="D137" s="74">
        <v>6.1</v>
      </c>
      <c r="E137" s="40">
        <f t="shared" si="3"/>
        <v>0.56285725072677162</v>
      </c>
      <c r="F137" s="74">
        <v>4.2</v>
      </c>
      <c r="G137" s="30"/>
      <c r="H137" s="18"/>
    </row>
    <row r="138" spans="2:8">
      <c r="B138" s="14"/>
      <c r="C138" s="17" t="s">
        <v>210</v>
      </c>
      <c r="D138" s="73">
        <v>6.14</v>
      </c>
      <c r="E138" s="40">
        <f t="shared" si="3"/>
        <v>0.5665481179446521</v>
      </c>
      <c r="F138" s="73">
        <v>2.93</v>
      </c>
      <c r="G138" s="30"/>
      <c r="H138" s="18"/>
    </row>
    <row r="139" spans="2:8">
      <c r="B139" s="14"/>
      <c r="C139" s="17" t="s">
        <v>211</v>
      </c>
      <c r="D139" s="73">
        <v>7.36</v>
      </c>
      <c r="E139" s="40">
        <f t="shared" si="3"/>
        <v>0.67911956809000651</v>
      </c>
      <c r="F139" s="74">
        <v>3.6</v>
      </c>
      <c r="G139" s="30"/>
      <c r="H139" s="18"/>
    </row>
    <row r="140" spans="2:8">
      <c r="B140" s="14"/>
      <c r="C140" s="17" t="s">
        <v>121</v>
      </c>
      <c r="D140" s="73">
        <v>8.4600000000000009</v>
      </c>
      <c r="E140" s="40">
        <f t="shared" si="3"/>
        <v>0.78061841658171949</v>
      </c>
      <c r="F140" s="73">
        <v>4.25</v>
      </c>
      <c r="G140" s="30"/>
      <c r="H140" s="18"/>
    </row>
    <row r="141" spans="2:8">
      <c r="B141" s="14"/>
      <c r="C141" s="17" t="s">
        <v>122</v>
      </c>
      <c r="D141" s="73">
        <v>10.3</v>
      </c>
      <c r="E141" s="40">
        <f t="shared" si="3"/>
        <v>0.95039830860422103</v>
      </c>
      <c r="F141" s="73">
        <v>5.45</v>
      </c>
      <c r="G141" s="30"/>
      <c r="H141" s="18"/>
    </row>
    <row r="142" spans="2:8">
      <c r="B142" s="14"/>
      <c r="C142" s="17" t="s">
        <v>177</v>
      </c>
      <c r="D142" s="73">
        <v>11.8</v>
      </c>
      <c r="E142" s="40">
        <f t="shared" si="3"/>
        <v>1.0888058292747387</v>
      </c>
      <c r="F142" s="73">
        <v>6.56</v>
      </c>
      <c r="G142" s="30"/>
      <c r="H142" s="18"/>
    </row>
    <row r="143" spans="2:8">
      <c r="B143" s="14"/>
      <c r="C143" s="17" t="s">
        <v>212</v>
      </c>
      <c r="D143" s="73">
        <v>8.99</v>
      </c>
      <c r="E143" s="40">
        <f t="shared" si="3"/>
        <v>0.82952240721863557</v>
      </c>
      <c r="F143" s="73">
        <v>3.56</v>
      </c>
      <c r="G143" s="30"/>
      <c r="H143" s="18"/>
    </row>
    <row r="144" spans="2:8">
      <c r="B144" s="14"/>
      <c r="C144" s="17" t="s">
        <v>213</v>
      </c>
      <c r="D144" s="73">
        <v>10.9</v>
      </c>
      <c r="E144" s="40">
        <f t="shared" si="3"/>
        <v>1.005761316872428</v>
      </c>
      <c r="F144" s="73">
        <v>4.3899999999999997</v>
      </c>
      <c r="G144" s="30"/>
      <c r="H144" s="18"/>
    </row>
    <row r="145" spans="2:8">
      <c r="B145" s="14"/>
      <c r="C145" s="17" t="s">
        <v>123</v>
      </c>
      <c r="D145" s="73">
        <v>12.6</v>
      </c>
      <c r="E145" s="40">
        <f t="shared" si="3"/>
        <v>1.162623173632348</v>
      </c>
      <c r="F145" s="73">
        <v>5.19</v>
      </c>
      <c r="G145" s="30"/>
      <c r="H145" s="18"/>
    </row>
    <row r="146" spans="2:8">
      <c r="B146" s="14"/>
      <c r="C146" s="17" t="s">
        <v>214</v>
      </c>
      <c r="D146" s="73">
        <v>15.6</v>
      </c>
      <c r="E146" s="40">
        <f t="shared" si="3"/>
        <v>1.4394382149733831</v>
      </c>
      <c r="F146" s="73">
        <v>6.71</v>
      </c>
      <c r="G146" s="30"/>
      <c r="H146" s="18"/>
    </row>
    <row r="147" spans="2:8">
      <c r="B147" s="14"/>
      <c r="C147" s="17" t="s">
        <v>215</v>
      </c>
      <c r="D147" s="73">
        <v>18.100000000000001</v>
      </c>
      <c r="E147" s="40">
        <f t="shared" si="3"/>
        <v>1.6701174160909127</v>
      </c>
      <c r="F147" s="73">
        <v>8.1300000000000008</v>
      </c>
      <c r="G147" s="30"/>
      <c r="H147" s="18"/>
    </row>
    <row r="148" spans="2:8">
      <c r="B148" s="14"/>
      <c r="C148" s="17" t="s">
        <v>216</v>
      </c>
      <c r="D148" s="73">
        <v>9.34</v>
      </c>
      <c r="E148" s="40">
        <f t="shared" si="3"/>
        <v>0.86181749537508967</v>
      </c>
      <c r="F148" s="73">
        <v>3.56</v>
      </c>
      <c r="G148" s="30"/>
      <c r="H148" s="18"/>
    </row>
    <row r="149" spans="2:8">
      <c r="B149" s="14"/>
      <c r="C149" s="17" t="s">
        <v>217</v>
      </c>
      <c r="D149" s="73">
        <v>11.3</v>
      </c>
      <c r="E149" s="40">
        <f t="shared" si="3"/>
        <v>1.0426699890512328</v>
      </c>
      <c r="F149" s="73">
        <v>4.3899999999999997</v>
      </c>
      <c r="G149" s="30"/>
      <c r="H149" s="18"/>
    </row>
    <row r="150" spans="2:8">
      <c r="B150" s="14"/>
      <c r="C150" s="17" t="s">
        <v>124</v>
      </c>
      <c r="D150" s="73">
        <v>13.1</v>
      </c>
      <c r="E150" s="40">
        <f t="shared" si="3"/>
        <v>1.2087590138558539</v>
      </c>
      <c r="F150" s="73">
        <v>5.19</v>
      </c>
      <c r="G150" s="30"/>
      <c r="H150" s="18"/>
    </row>
    <row r="151" spans="2:8">
      <c r="B151" s="14"/>
      <c r="C151" s="17" t="s">
        <v>125</v>
      </c>
      <c r="D151" s="73">
        <v>16.2</v>
      </c>
      <c r="E151" s="40">
        <f t="shared" si="3"/>
        <v>1.4948012232415901</v>
      </c>
      <c r="F151" s="73">
        <v>6.71</v>
      </c>
      <c r="G151" s="30"/>
      <c r="H151" s="18"/>
    </row>
    <row r="152" spans="2:8">
      <c r="B152" s="14"/>
      <c r="C152" s="17" t="s">
        <v>218</v>
      </c>
      <c r="D152" s="73">
        <v>18.8</v>
      </c>
      <c r="E152" s="40">
        <f t="shared" si="3"/>
        <v>1.7347075924038209</v>
      </c>
      <c r="F152" s="73">
        <v>8.1300000000000008</v>
      </c>
      <c r="G152" s="30"/>
      <c r="H152" s="18"/>
    </row>
    <row r="153" spans="2:8">
      <c r="B153" s="14"/>
      <c r="C153" s="17" t="s">
        <v>219</v>
      </c>
      <c r="D153" s="73">
        <v>12.4</v>
      </c>
      <c r="E153" s="40">
        <f t="shared" si="3"/>
        <v>1.1441688375429457</v>
      </c>
      <c r="F153" s="73">
        <v>4.1900000000000004</v>
      </c>
      <c r="G153" s="30"/>
      <c r="H153" s="18"/>
    </row>
    <row r="154" spans="2:8">
      <c r="B154" s="14"/>
      <c r="C154" s="17" t="s">
        <v>220</v>
      </c>
      <c r="D154" s="75">
        <v>15</v>
      </c>
      <c r="E154" s="40">
        <f t="shared" si="3"/>
        <v>1.3840752067051763</v>
      </c>
      <c r="F154" s="73">
        <v>5.17</v>
      </c>
      <c r="G154" s="30"/>
      <c r="H154" s="18"/>
    </row>
    <row r="155" spans="2:8">
      <c r="B155" s="14"/>
      <c r="C155" s="17" t="s">
        <v>221</v>
      </c>
      <c r="D155" s="73">
        <v>17.5</v>
      </c>
      <c r="E155" s="40">
        <f t="shared" si="3"/>
        <v>1.6147544078227056</v>
      </c>
      <c r="F155" s="73">
        <v>6.13</v>
      </c>
      <c r="G155" s="30"/>
      <c r="H155" s="18"/>
    </row>
    <row r="156" spans="2:8">
      <c r="B156" s="14"/>
      <c r="C156" s="17" t="s">
        <v>222</v>
      </c>
      <c r="D156" s="75">
        <v>22</v>
      </c>
      <c r="E156" s="40">
        <f t="shared" si="3"/>
        <v>2.0299769698342582</v>
      </c>
      <c r="F156" s="73">
        <v>7.97</v>
      </c>
      <c r="G156" s="30"/>
      <c r="H156" s="18"/>
    </row>
    <row r="157" spans="2:8">
      <c r="B157" s="14"/>
      <c r="C157" s="17" t="s">
        <v>223</v>
      </c>
      <c r="D157" s="73">
        <v>25.8</v>
      </c>
      <c r="E157" s="41">
        <f>D157/$E$23</f>
        <v>2.3806093555329029</v>
      </c>
      <c r="F157" s="74">
        <v>9.6999999999999993</v>
      </c>
      <c r="G157" s="30"/>
      <c r="H157" s="18"/>
    </row>
    <row r="158" spans="2:8">
      <c r="B158" s="14"/>
      <c r="C158" s="17"/>
      <c r="D158" s="73"/>
      <c r="E158" s="31"/>
      <c r="F158" s="74"/>
      <c r="G158" s="30"/>
      <c r="H158" s="18"/>
    </row>
    <row r="159" spans="2:8">
      <c r="B159" s="14"/>
      <c r="C159" s="70" t="s">
        <v>260</v>
      </c>
      <c r="D159" s="27"/>
      <c r="E159" s="31"/>
      <c r="F159" s="29"/>
      <c r="G159" s="30"/>
      <c r="H159" s="18"/>
    </row>
    <row r="160" spans="2:8">
      <c r="B160" s="14"/>
      <c r="C160" s="17" t="s">
        <v>205</v>
      </c>
      <c r="D160" s="82">
        <v>1.34</v>
      </c>
      <c r="E160" s="39">
        <f>D160/$E$23</f>
        <v>0.12364405179899575</v>
      </c>
      <c r="F160" s="73">
        <v>1.68</v>
      </c>
      <c r="G160" s="30"/>
      <c r="H160" s="18"/>
    </row>
    <row r="161" spans="2:9">
      <c r="B161" s="14"/>
      <c r="C161" s="17" t="s">
        <v>206</v>
      </c>
      <c r="D161" s="82">
        <v>1.54</v>
      </c>
      <c r="E161" s="40">
        <f t="shared" ref="E161:E188" si="4">D161/$E$23</f>
        <v>0.1420983878883981</v>
      </c>
      <c r="F161" s="73">
        <v>2.0299999999999998</v>
      </c>
      <c r="G161" s="30"/>
      <c r="H161" s="18"/>
    </row>
    <row r="162" spans="2:9">
      <c r="B162" s="14"/>
      <c r="C162" s="17" t="s">
        <v>207</v>
      </c>
      <c r="D162" s="82">
        <v>1.68</v>
      </c>
      <c r="E162" s="40">
        <f t="shared" si="4"/>
        <v>0.15501642315097972</v>
      </c>
      <c r="F162" s="73">
        <v>2.36</v>
      </c>
      <c r="G162" s="30"/>
      <c r="H162" s="18"/>
    </row>
    <row r="163" spans="2:9">
      <c r="B163" s="14"/>
      <c r="C163" s="17" t="s">
        <v>116</v>
      </c>
      <c r="D163" s="82">
        <v>2.25</v>
      </c>
      <c r="E163" s="40">
        <f t="shared" si="4"/>
        <v>0.20761128100577642</v>
      </c>
      <c r="F163" s="73">
        <v>2.15</v>
      </c>
      <c r="G163" s="30"/>
      <c r="H163" s="18"/>
    </row>
    <row r="164" spans="2:9">
      <c r="B164" s="14"/>
      <c r="C164" s="17" t="s">
        <v>117</v>
      </c>
      <c r="D164" s="82">
        <v>2.62</v>
      </c>
      <c r="E164" s="40">
        <f t="shared" si="4"/>
        <v>0.24175180277117078</v>
      </c>
      <c r="F164" s="73">
        <v>2.62</v>
      </c>
      <c r="G164" s="30"/>
      <c r="H164" s="18"/>
    </row>
    <row r="165" spans="2:9">
      <c r="B165" s="14"/>
      <c r="C165" s="17" t="s">
        <v>118</v>
      </c>
      <c r="D165" s="82">
        <v>2.9300000000000006</v>
      </c>
      <c r="E165" s="40">
        <f t="shared" si="4"/>
        <v>0.27035602370974449</v>
      </c>
      <c r="F165" s="73">
        <v>3.07</v>
      </c>
      <c r="G165" s="30"/>
      <c r="H165" s="18"/>
    </row>
    <row r="166" spans="2:9">
      <c r="B166" s="14"/>
      <c r="C166" s="17" t="s">
        <v>208</v>
      </c>
      <c r="D166" s="82">
        <v>2.86</v>
      </c>
      <c r="E166" s="40">
        <f t="shared" si="4"/>
        <v>0.26389700607845357</v>
      </c>
      <c r="F166" s="73">
        <v>2.31</v>
      </c>
      <c r="G166" s="30"/>
      <c r="H166" s="18"/>
      <c r="I166" s="82"/>
    </row>
    <row r="167" spans="2:9">
      <c r="B167" s="14"/>
      <c r="C167" s="17" t="s">
        <v>119</v>
      </c>
      <c r="D167" s="82">
        <v>3.37</v>
      </c>
      <c r="E167" s="40">
        <f t="shared" si="4"/>
        <v>0.31095556310642958</v>
      </c>
      <c r="F167" s="73">
        <v>2.82</v>
      </c>
      <c r="G167" s="30"/>
      <c r="H167" s="18"/>
      <c r="I167" s="82"/>
    </row>
    <row r="168" spans="2:9">
      <c r="B168" s="14"/>
      <c r="C168" s="17" t="s">
        <v>120</v>
      </c>
      <c r="D168" s="82">
        <v>3.8</v>
      </c>
      <c r="E168" s="40">
        <f t="shared" si="4"/>
        <v>0.35063238569864463</v>
      </c>
      <c r="F168" s="74">
        <v>3.3</v>
      </c>
      <c r="G168" s="30"/>
      <c r="H168" s="18"/>
    </row>
    <row r="169" spans="2:9">
      <c r="B169" s="14"/>
      <c r="C169" s="17" t="s">
        <v>209</v>
      </c>
      <c r="D169" s="82">
        <v>4.46</v>
      </c>
      <c r="E169" s="40">
        <f t="shared" si="4"/>
        <v>0.41153169479367235</v>
      </c>
      <c r="F169" s="74">
        <v>4.2</v>
      </c>
      <c r="G169" s="30"/>
      <c r="H169" s="18"/>
    </row>
    <row r="170" spans="2:9">
      <c r="B170" s="14"/>
      <c r="C170" s="17" t="s">
        <v>210</v>
      </c>
      <c r="D170" s="82">
        <v>4.92</v>
      </c>
      <c r="E170" s="40">
        <f t="shared" si="4"/>
        <v>0.4539766677992978</v>
      </c>
      <c r="F170" s="73">
        <v>2.93</v>
      </c>
      <c r="G170" s="30"/>
      <c r="H170" s="18"/>
    </row>
    <row r="171" spans="2:9">
      <c r="B171" s="14"/>
      <c r="C171" s="17" t="s">
        <v>211</v>
      </c>
      <c r="D171" s="82">
        <v>5.87</v>
      </c>
      <c r="E171" s="40">
        <f t="shared" si="4"/>
        <v>0.54163476422395895</v>
      </c>
      <c r="F171" s="74">
        <v>3.6</v>
      </c>
      <c r="G171" s="30"/>
      <c r="H171" s="18"/>
    </row>
    <row r="172" spans="2:9">
      <c r="B172" s="14"/>
      <c r="C172" s="17" t="s">
        <v>121</v>
      </c>
      <c r="D172" s="82">
        <v>6.72</v>
      </c>
      <c r="E172" s="40">
        <f t="shared" si="4"/>
        <v>0.62006569260391886</v>
      </c>
      <c r="F172" s="73">
        <v>4.25</v>
      </c>
      <c r="G172" s="30"/>
      <c r="H172" s="18"/>
    </row>
    <row r="173" spans="2:9">
      <c r="B173" s="14"/>
      <c r="C173" s="17" t="s">
        <v>122</v>
      </c>
      <c r="D173" s="82">
        <v>8.14</v>
      </c>
      <c r="E173" s="40">
        <f t="shared" si="4"/>
        <v>0.75109147883867566</v>
      </c>
      <c r="F173" s="73">
        <v>5.45</v>
      </c>
      <c r="G173" s="30"/>
      <c r="H173" s="18"/>
    </row>
    <row r="174" spans="2:9">
      <c r="B174" s="14"/>
      <c r="C174" s="17" t="s">
        <v>177</v>
      </c>
      <c r="D174" s="82">
        <v>9.2100000000000009</v>
      </c>
      <c r="E174" s="40">
        <f t="shared" si="4"/>
        <v>0.84982217691697826</v>
      </c>
      <c r="F174" s="73">
        <v>6.56</v>
      </c>
      <c r="G174" s="30"/>
      <c r="H174" s="18"/>
    </row>
    <row r="175" spans="2:9">
      <c r="B175" s="14"/>
      <c r="C175" s="17" t="s">
        <v>212</v>
      </c>
      <c r="D175" s="82">
        <v>7.5</v>
      </c>
      <c r="E175" s="40">
        <f t="shared" si="4"/>
        <v>0.69203760335258813</v>
      </c>
      <c r="F175" s="73">
        <v>3.56</v>
      </c>
      <c r="G175" s="30"/>
      <c r="H175" s="18"/>
    </row>
    <row r="176" spans="2:9">
      <c r="B176" s="14"/>
      <c r="C176" s="17" t="s">
        <v>213</v>
      </c>
      <c r="D176" s="82">
        <v>9.0399999999999991</v>
      </c>
      <c r="E176" s="40">
        <f t="shared" si="4"/>
        <v>0.83413599124098614</v>
      </c>
      <c r="F176" s="73">
        <v>4.3899999999999997</v>
      </c>
      <c r="G176" s="30"/>
      <c r="H176" s="18"/>
    </row>
    <row r="177" spans="2:8">
      <c r="B177" s="14"/>
      <c r="C177" s="17" t="s">
        <v>123</v>
      </c>
      <c r="D177" s="83">
        <v>10.4</v>
      </c>
      <c r="E177" s="40">
        <f t="shared" si="4"/>
        <v>0.95962547664892217</v>
      </c>
      <c r="F177" s="73">
        <v>5.19</v>
      </c>
      <c r="G177" s="30"/>
      <c r="H177" s="18"/>
    </row>
    <row r="178" spans="2:8">
      <c r="B178" s="14"/>
      <c r="C178" s="17" t="s">
        <v>214</v>
      </c>
      <c r="D178" s="83">
        <v>12.9</v>
      </c>
      <c r="E178" s="40">
        <f t="shared" si="4"/>
        <v>1.1903046777664514</v>
      </c>
      <c r="F178" s="73">
        <v>6.71</v>
      </c>
      <c r="G178" s="30"/>
      <c r="H178" s="18"/>
    </row>
    <row r="179" spans="2:8">
      <c r="B179" s="14"/>
      <c r="C179" s="17" t="s">
        <v>215</v>
      </c>
      <c r="D179" s="83">
        <v>14.900000000000002</v>
      </c>
      <c r="E179" s="40">
        <f t="shared" si="4"/>
        <v>1.3748480386604751</v>
      </c>
      <c r="F179" s="73">
        <v>8.1300000000000008</v>
      </c>
      <c r="G179" s="30"/>
      <c r="H179" s="18"/>
    </row>
    <row r="180" spans="2:8">
      <c r="B180" s="14"/>
      <c r="C180" s="17" t="s">
        <v>216</v>
      </c>
      <c r="D180" s="82">
        <v>6.36</v>
      </c>
      <c r="E180" s="40">
        <f t="shared" si="4"/>
        <v>0.58684788764299478</v>
      </c>
      <c r="F180" s="73">
        <v>3.56</v>
      </c>
      <c r="G180" s="30"/>
      <c r="H180" s="18"/>
    </row>
    <row r="181" spans="2:8">
      <c r="B181" s="14"/>
      <c r="C181" s="17" t="s">
        <v>217</v>
      </c>
      <c r="D181" s="82">
        <v>7.63</v>
      </c>
      <c r="E181" s="40">
        <f t="shared" si="4"/>
        <v>0.70403292181069965</v>
      </c>
      <c r="F181" s="73">
        <v>4.3899999999999997</v>
      </c>
      <c r="G181" s="30"/>
      <c r="H181" s="18"/>
    </row>
    <row r="182" spans="2:8">
      <c r="B182" s="14"/>
      <c r="C182" s="17" t="s">
        <v>124</v>
      </c>
      <c r="D182" s="82">
        <v>8.7799999999999994</v>
      </c>
      <c r="E182" s="40">
        <f t="shared" si="4"/>
        <v>0.81014535432476309</v>
      </c>
      <c r="F182" s="73">
        <v>5.19</v>
      </c>
      <c r="G182" s="30"/>
      <c r="H182" s="18"/>
    </row>
    <row r="183" spans="2:8">
      <c r="B183" s="14"/>
      <c r="C183" s="17" t="s">
        <v>125</v>
      </c>
      <c r="D183" s="1">
        <v>10.7</v>
      </c>
      <c r="E183" s="40">
        <f t="shared" si="4"/>
        <v>0.98730698078302559</v>
      </c>
      <c r="F183" s="73">
        <v>6.71</v>
      </c>
      <c r="G183" s="30"/>
      <c r="H183" s="18"/>
    </row>
    <row r="184" spans="2:8">
      <c r="B184" s="14"/>
      <c r="C184" s="17" t="s">
        <v>218</v>
      </c>
      <c r="D184" s="1">
        <v>12.3</v>
      </c>
      <c r="E184" s="40">
        <f t="shared" si="4"/>
        <v>1.1349416694982446</v>
      </c>
      <c r="F184" s="73">
        <v>8.1300000000000008</v>
      </c>
      <c r="G184" s="30"/>
      <c r="H184" s="18"/>
    </row>
    <row r="185" spans="2:8">
      <c r="B185" s="14"/>
      <c r="C185" s="17" t="s">
        <v>219</v>
      </c>
      <c r="D185" s="1">
        <v>10.6</v>
      </c>
      <c r="E185" s="40">
        <f t="shared" si="4"/>
        <v>0.97807981273832445</v>
      </c>
      <c r="F185" s="73">
        <v>4.1900000000000004</v>
      </c>
      <c r="G185" s="30"/>
      <c r="H185" s="18"/>
    </row>
    <row r="186" spans="2:8">
      <c r="B186" s="14"/>
      <c r="C186" s="17" t="s">
        <v>220</v>
      </c>
      <c r="D186" s="1">
        <v>12.9</v>
      </c>
      <c r="E186" s="40">
        <f t="shared" si="4"/>
        <v>1.1903046777664514</v>
      </c>
      <c r="F186" s="73">
        <v>5.17</v>
      </c>
      <c r="G186" s="30"/>
      <c r="H186" s="18"/>
    </row>
    <row r="187" spans="2:8">
      <c r="B187" s="14"/>
      <c r="C187" s="17" t="s">
        <v>221</v>
      </c>
      <c r="D187" s="83">
        <v>15</v>
      </c>
      <c r="E187" s="40">
        <f t="shared" si="4"/>
        <v>1.3840752067051763</v>
      </c>
      <c r="F187" s="73">
        <v>6.13</v>
      </c>
      <c r="G187" s="30"/>
      <c r="H187" s="18"/>
    </row>
    <row r="188" spans="2:8">
      <c r="B188" s="14"/>
      <c r="C188" s="17" t="s">
        <v>222</v>
      </c>
      <c r="D188" s="1">
        <v>18.7</v>
      </c>
      <c r="E188" s="40">
        <f t="shared" si="4"/>
        <v>1.7254804243591195</v>
      </c>
      <c r="F188" s="73">
        <v>7.97</v>
      </c>
      <c r="G188" s="30"/>
      <c r="H188" s="18"/>
    </row>
    <row r="189" spans="2:8">
      <c r="B189" s="14"/>
      <c r="C189" s="17" t="s">
        <v>223</v>
      </c>
      <c r="D189" s="1">
        <v>21.9</v>
      </c>
      <c r="E189" s="41">
        <f>D189/$E$23</f>
        <v>2.0207498017895569</v>
      </c>
      <c r="F189" s="74">
        <v>9.6999999999999993</v>
      </c>
      <c r="G189" s="30"/>
      <c r="H189" s="18"/>
    </row>
    <row r="190" spans="2:8">
      <c r="B190" s="14"/>
      <c r="C190" s="17"/>
      <c r="D190" s="73"/>
      <c r="E190" s="31"/>
      <c r="F190" s="74"/>
      <c r="G190" s="30"/>
      <c r="H190" s="18"/>
    </row>
    <row r="191" spans="2:8">
      <c r="B191" s="14"/>
      <c r="C191" s="71" t="s">
        <v>224</v>
      </c>
      <c r="D191" s="29"/>
      <c r="E191" s="31"/>
      <c r="F191" s="29"/>
      <c r="G191" s="30"/>
      <c r="H191" s="18"/>
    </row>
    <row r="192" spans="2:8">
      <c r="B192" s="14"/>
      <c r="C192" s="17" t="s">
        <v>225</v>
      </c>
      <c r="D192" s="74">
        <v>3.23</v>
      </c>
      <c r="E192" s="39">
        <f>D192/$E$23</f>
        <v>0.29803752784384796</v>
      </c>
      <c r="F192" s="73">
        <v>2.2799999999999998</v>
      </c>
      <c r="G192" s="30"/>
      <c r="H192" s="18"/>
    </row>
    <row r="193" spans="2:8">
      <c r="B193" s="14"/>
      <c r="C193" s="17" t="s">
        <v>226</v>
      </c>
      <c r="D193" s="74">
        <v>3.92</v>
      </c>
      <c r="E193" s="40">
        <f t="shared" ref="E193:E228" si="5">D193/$E$23</f>
        <v>0.36170498735228601</v>
      </c>
      <c r="F193" s="73">
        <v>2.82</v>
      </c>
      <c r="G193" s="30"/>
      <c r="H193" s="18"/>
    </row>
    <row r="194" spans="2:8">
      <c r="B194" s="14"/>
      <c r="C194" s="17" t="s">
        <v>126</v>
      </c>
      <c r="D194" s="74">
        <v>4.55</v>
      </c>
      <c r="E194" s="40">
        <f t="shared" si="5"/>
        <v>0.4198361460339034</v>
      </c>
      <c r="F194" s="73">
        <v>3.35</v>
      </c>
      <c r="G194" s="30"/>
      <c r="H194" s="18"/>
    </row>
    <row r="195" spans="2:8">
      <c r="B195" s="14"/>
      <c r="C195" s="17" t="s">
        <v>227</v>
      </c>
      <c r="D195" s="74">
        <v>4.8</v>
      </c>
      <c r="E195" s="40">
        <f t="shared" si="5"/>
        <v>0.44290406614565636</v>
      </c>
      <c r="F195" s="73">
        <v>3.56</v>
      </c>
      <c r="G195" s="30"/>
      <c r="H195" s="18"/>
    </row>
    <row r="196" spans="2:8">
      <c r="B196" s="14"/>
      <c r="C196" s="17" t="s">
        <v>228</v>
      </c>
      <c r="D196" s="74">
        <v>5.26</v>
      </c>
      <c r="E196" s="40">
        <f t="shared" si="5"/>
        <v>0.48534903915128175</v>
      </c>
      <c r="F196" s="73">
        <v>3.97</v>
      </c>
      <c r="G196" s="30"/>
      <c r="H196" s="18"/>
    </row>
    <row r="197" spans="2:8">
      <c r="B197" s="14"/>
      <c r="C197" s="17" t="s">
        <v>127</v>
      </c>
      <c r="D197" s="74">
        <v>5.7</v>
      </c>
      <c r="E197" s="40">
        <f t="shared" si="5"/>
        <v>0.52594857854796695</v>
      </c>
      <c r="F197" s="73">
        <v>4.37</v>
      </c>
      <c r="G197" s="30"/>
      <c r="H197" s="18"/>
    </row>
    <row r="198" spans="2:8">
      <c r="B198" s="14"/>
      <c r="C198" s="17" t="s">
        <v>229</v>
      </c>
      <c r="D198" s="74">
        <v>6.69</v>
      </c>
      <c r="E198" s="40">
        <f t="shared" si="5"/>
        <v>0.61729754219050859</v>
      </c>
      <c r="F198" s="73">
        <v>5.34</v>
      </c>
      <c r="G198" s="30"/>
      <c r="H198" s="18"/>
    </row>
    <row r="199" spans="2:8">
      <c r="B199" s="14"/>
      <c r="C199" s="17" t="s">
        <v>230</v>
      </c>
      <c r="D199" s="74">
        <v>5.17</v>
      </c>
      <c r="E199" s="40">
        <f t="shared" si="5"/>
        <v>0.4770445879110507</v>
      </c>
      <c r="F199" s="73">
        <v>2.88</v>
      </c>
      <c r="G199" s="30"/>
      <c r="H199" s="18"/>
    </row>
    <row r="200" spans="2:8">
      <c r="B200" s="14"/>
      <c r="C200" s="17" t="s">
        <v>231</v>
      </c>
      <c r="D200" s="74">
        <v>6.3</v>
      </c>
      <c r="E200" s="40">
        <f t="shared" si="5"/>
        <v>0.58131158681617401</v>
      </c>
      <c r="F200" s="73">
        <v>3.56</v>
      </c>
      <c r="G200" s="30"/>
      <c r="H200" s="18"/>
    </row>
    <row r="201" spans="2:8">
      <c r="B201" s="14"/>
      <c r="C201" s="17" t="s">
        <v>128</v>
      </c>
      <c r="D201" s="74">
        <v>7.37</v>
      </c>
      <c r="E201" s="40">
        <f t="shared" si="5"/>
        <v>0.6800422848944766</v>
      </c>
      <c r="F201" s="73">
        <v>4.24</v>
      </c>
      <c r="G201" s="30"/>
      <c r="H201" s="18"/>
    </row>
    <row r="202" spans="2:8">
      <c r="B202" s="14"/>
      <c r="C202" s="17" t="s">
        <v>232</v>
      </c>
      <c r="D202" s="74">
        <v>7.78</v>
      </c>
      <c r="E202" s="40">
        <f t="shared" si="5"/>
        <v>0.71787367387775136</v>
      </c>
      <c r="F202" s="73">
        <v>4.51</v>
      </c>
      <c r="G202" s="30"/>
      <c r="H202" s="18"/>
    </row>
    <row r="203" spans="2:8">
      <c r="B203" s="14"/>
      <c r="C203" s="17" t="s">
        <v>233</v>
      </c>
      <c r="D203" s="74">
        <v>8.58</v>
      </c>
      <c r="E203" s="40">
        <f t="shared" si="5"/>
        <v>0.79169101823536081</v>
      </c>
      <c r="F203" s="73">
        <v>5.03</v>
      </c>
      <c r="G203" s="30"/>
      <c r="H203" s="18"/>
    </row>
    <row r="204" spans="2:8">
      <c r="B204" s="14"/>
      <c r="C204" s="17" t="s">
        <v>129</v>
      </c>
      <c r="D204" s="74">
        <v>9.34</v>
      </c>
      <c r="E204" s="40">
        <f t="shared" si="5"/>
        <v>0.86181749537508967</v>
      </c>
      <c r="F204" s="73">
        <v>5.55</v>
      </c>
      <c r="G204" s="30"/>
      <c r="H204" s="18"/>
    </row>
    <row r="205" spans="2:8">
      <c r="B205" s="14"/>
      <c r="C205" s="17" t="s">
        <v>130</v>
      </c>
      <c r="D205" s="75">
        <v>11.1</v>
      </c>
      <c r="E205" s="40">
        <f t="shared" si="5"/>
        <v>1.0242156529618303</v>
      </c>
      <c r="F205" s="73">
        <v>6.82</v>
      </c>
      <c r="G205" s="30"/>
      <c r="H205" s="18"/>
    </row>
    <row r="206" spans="2:8">
      <c r="B206" s="14"/>
      <c r="C206" s="17" t="s">
        <v>234</v>
      </c>
      <c r="D206" s="74">
        <v>8.4</v>
      </c>
      <c r="E206" s="40">
        <f t="shared" si="5"/>
        <v>0.77508211575489872</v>
      </c>
      <c r="F206" s="73">
        <v>3.65</v>
      </c>
      <c r="G206" s="30"/>
      <c r="H206" s="18"/>
    </row>
    <row r="207" spans="2:8">
      <c r="B207" s="14"/>
      <c r="C207" s="17" t="s">
        <v>235</v>
      </c>
      <c r="D207" s="73">
        <v>10.3</v>
      </c>
      <c r="E207" s="40">
        <f t="shared" si="5"/>
        <v>0.95039830860422103</v>
      </c>
      <c r="F207" s="73">
        <v>4.54</v>
      </c>
      <c r="G207" s="30"/>
      <c r="H207" s="18"/>
    </row>
    <row r="208" spans="2:8">
      <c r="B208" s="14"/>
      <c r="C208" s="17" t="s">
        <v>131</v>
      </c>
      <c r="D208" s="73">
        <v>12.1</v>
      </c>
      <c r="E208" s="40">
        <f t="shared" si="5"/>
        <v>1.1164873334088421</v>
      </c>
      <c r="F208" s="73">
        <v>5.41</v>
      </c>
      <c r="G208" s="30"/>
      <c r="H208" s="18"/>
    </row>
    <row r="209" spans="2:8">
      <c r="B209" s="14"/>
      <c r="C209" s="17" t="s">
        <v>236</v>
      </c>
      <c r="D209" s="73">
        <v>12.8</v>
      </c>
      <c r="E209" s="40">
        <f t="shared" si="5"/>
        <v>1.1810775097217503</v>
      </c>
      <c r="F209" s="73">
        <v>5.75</v>
      </c>
      <c r="G209" s="30"/>
      <c r="H209" s="18"/>
    </row>
    <row r="210" spans="2:8">
      <c r="B210" s="14"/>
      <c r="C210" s="17" t="s">
        <v>237</v>
      </c>
      <c r="D210" s="73">
        <v>14.2</v>
      </c>
      <c r="E210" s="40">
        <f t="shared" si="5"/>
        <v>1.3102578623475667</v>
      </c>
      <c r="F210" s="73">
        <v>6.44</v>
      </c>
      <c r="G210" s="30"/>
      <c r="H210" s="18"/>
    </row>
    <row r="211" spans="2:8">
      <c r="B211" s="14"/>
      <c r="C211" s="17" t="s">
        <v>132</v>
      </c>
      <c r="D211" s="73">
        <v>15.5</v>
      </c>
      <c r="E211" s="40">
        <f t="shared" si="5"/>
        <v>1.430211046928682</v>
      </c>
      <c r="F211" s="73">
        <v>7.11</v>
      </c>
      <c r="G211" s="30"/>
      <c r="H211" s="18"/>
    </row>
    <row r="212" spans="2:8">
      <c r="B212" s="14"/>
      <c r="C212" s="17" t="s">
        <v>133</v>
      </c>
      <c r="D212" s="73">
        <v>18.600000000000001</v>
      </c>
      <c r="E212" s="40">
        <f t="shared" si="5"/>
        <v>1.7162532563144186</v>
      </c>
      <c r="F212" s="73">
        <v>8.77</v>
      </c>
      <c r="G212" s="30"/>
      <c r="H212" s="18"/>
    </row>
    <row r="213" spans="2:8">
      <c r="B213" s="14"/>
      <c r="C213" s="17" t="s">
        <v>238</v>
      </c>
      <c r="D213" s="73">
        <v>21.5</v>
      </c>
      <c r="E213" s="40">
        <f t="shared" si="5"/>
        <v>1.9838411296107525</v>
      </c>
      <c r="F213" s="73">
        <v>10.4</v>
      </c>
      <c r="G213" s="30"/>
      <c r="H213" s="18"/>
    </row>
    <row r="214" spans="2:8">
      <c r="B214" s="14"/>
      <c r="C214" s="17" t="s">
        <v>239</v>
      </c>
      <c r="D214" s="73">
        <v>22.3</v>
      </c>
      <c r="E214" s="40">
        <f t="shared" si="5"/>
        <v>2.0576584739683619</v>
      </c>
      <c r="F214" s="73">
        <v>10.8</v>
      </c>
      <c r="G214" s="30"/>
      <c r="H214" s="18"/>
    </row>
    <row r="215" spans="2:8">
      <c r="B215" s="14"/>
      <c r="C215" s="17" t="s">
        <v>240</v>
      </c>
      <c r="D215" s="73">
        <v>11.6</v>
      </c>
      <c r="E215" s="40">
        <f t="shared" si="5"/>
        <v>1.0703514931853362</v>
      </c>
      <c r="F215" s="73">
        <v>4.29</v>
      </c>
      <c r="G215" s="30"/>
      <c r="H215" s="18"/>
    </row>
    <row r="216" spans="2:8">
      <c r="B216" s="14"/>
      <c r="C216" s="17" t="s">
        <v>241</v>
      </c>
      <c r="D216" s="73">
        <v>14.3</v>
      </c>
      <c r="E216" s="40">
        <f t="shared" si="5"/>
        <v>1.3194850303922681</v>
      </c>
      <c r="F216" s="73">
        <v>5.33</v>
      </c>
      <c r="G216" s="30"/>
      <c r="H216" s="18"/>
    </row>
    <row r="217" spans="2:8">
      <c r="B217" s="14"/>
      <c r="C217" s="17" t="s">
        <v>134</v>
      </c>
      <c r="D217" s="73">
        <v>16.8</v>
      </c>
      <c r="E217" s="40">
        <f t="shared" si="5"/>
        <v>1.5501642315097974</v>
      </c>
      <c r="F217" s="73">
        <v>6.36</v>
      </c>
      <c r="G217" s="30"/>
      <c r="H217" s="18"/>
    </row>
    <row r="218" spans="2:8">
      <c r="B218" s="14"/>
      <c r="C218" s="17" t="s">
        <v>242</v>
      </c>
      <c r="D218" s="73">
        <v>17.8</v>
      </c>
      <c r="E218" s="40">
        <f t="shared" si="5"/>
        <v>1.642435911956809</v>
      </c>
      <c r="F218" s="73">
        <v>6.76</v>
      </c>
      <c r="G218" s="30"/>
      <c r="H218" s="18"/>
    </row>
    <row r="219" spans="2:8">
      <c r="B219" s="14"/>
      <c r="C219" s="17" t="s">
        <v>135</v>
      </c>
      <c r="D219" s="73">
        <v>21.7</v>
      </c>
      <c r="E219" s="40">
        <f t="shared" si="5"/>
        <v>2.0022954657001546</v>
      </c>
      <c r="F219" s="73">
        <v>8.3800000000000008</v>
      </c>
      <c r="G219" s="30"/>
      <c r="H219" s="18"/>
    </row>
    <row r="220" spans="2:8">
      <c r="B220" s="14"/>
      <c r="C220" s="17" t="s">
        <v>136</v>
      </c>
      <c r="D220" s="73">
        <v>26.2</v>
      </c>
      <c r="E220" s="40">
        <f t="shared" si="5"/>
        <v>2.4175180277117079</v>
      </c>
      <c r="F220" s="73">
        <v>10.3</v>
      </c>
      <c r="G220" s="30"/>
      <c r="H220" s="18"/>
    </row>
    <row r="221" spans="2:8">
      <c r="B221" s="14"/>
      <c r="C221" s="17" t="s">
        <v>243</v>
      </c>
      <c r="D221" s="73">
        <v>30.4</v>
      </c>
      <c r="E221" s="40">
        <f t="shared" si="5"/>
        <v>2.8050590855891571</v>
      </c>
      <c r="F221" s="73">
        <v>12.3</v>
      </c>
      <c r="G221" s="30"/>
      <c r="H221" s="18"/>
    </row>
    <row r="222" spans="2:8">
      <c r="B222" s="14"/>
      <c r="C222" s="17" t="s">
        <v>244</v>
      </c>
      <c r="D222" s="73">
        <v>31.5</v>
      </c>
      <c r="E222" s="40">
        <f t="shared" si="5"/>
        <v>2.9065579340808698</v>
      </c>
      <c r="F222" s="73">
        <v>12.8</v>
      </c>
      <c r="G222" s="30"/>
      <c r="H222" s="18"/>
    </row>
    <row r="223" spans="2:8">
      <c r="B223" s="14"/>
      <c r="C223" s="17" t="s">
        <v>245</v>
      </c>
      <c r="D223" s="73">
        <v>15.3</v>
      </c>
      <c r="E223" s="40">
        <f t="shared" si="5"/>
        <v>1.4117567108392797</v>
      </c>
      <c r="F223" s="73">
        <v>4.91</v>
      </c>
      <c r="G223" s="30"/>
      <c r="H223" s="18"/>
    </row>
    <row r="224" spans="2:8">
      <c r="B224" s="14"/>
      <c r="C224" s="17" t="s">
        <v>246</v>
      </c>
      <c r="D224" s="73">
        <v>18.8</v>
      </c>
      <c r="E224" s="40">
        <f t="shared" si="5"/>
        <v>1.7347075924038209</v>
      </c>
      <c r="F224" s="73">
        <v>6.11</v>
      </c>
      <c r="G224" s="30"/>
      <c r="H224" s="18"/>
    </row>
    <row r="225" spans="2:11">
      <c r="B225" s="14"/>
      <c r="C225" s="17" t="s">
        <v>247</v>
      </c>
      <c r="D225" s="73">
        <v>22.3</v>
      </c>
      <c r="E225" s="40">
        <f t="shared" si="5"/>
        <v>2.0576584739683619</v>
      </c>
      <c r="F225" s="73">
        <v>7.29</v>
      </c>
      <c r="G225" s="30"/>
      <c r="H225" s="18"/>
    </row>
    <row r="226" spans="2:11">
      <c r="B226" s="14"/>
      <c r="C226" s="17" t="s">
        <v>137</v>
      </c>
      <c r="D226" s="73">
        <v>28.8</v>
      </c>
      <c r="E226" s="40">
        <f t="shared" si="5"/>
        <v>2.6574243968739384</v>
      </c>
      <c r="F226" s="73">
        <v>9.6300000000000008</v>
      </c>
      <c r="G226" s="30"/>
      <c r="H226" s="18"/>
    </row>
    <row r="227" spans="2:11">
      <c r="B227" s="14"/>
      <c r="C227" s="17" t="s">
        <v>248</v>
      </c>
      <c r="D227" s="73">
        <v>34.9</v>
      </c>
      <c r="E227" s="40">
        <f t="shared" si="5"/>
        <v>3.2202816476007099</v>
      </c>
      <c r="F227" s="73">
        <v>11.9</v>
      </c>
      <c r="G227" s="30"/>
      <c r="H227" s="18"/>
    </row>
    <row r="228" spans="2:11">
      <c r="B228" s="14"/>
      <c r="C228" s="17" t="s">
        <v>249</v>
      </c>
      <c r="D228" s="73">
        <v>40.700000000000003</v>
      </c>
      <c r="E228" s="40">
        <f t="shared" si="5"/>
        <v>3.7554573941933782</v>
      </c>
      <c r="F228" s="73">
        <v>14.1</v>
      </c>
      <c r="G228" s="30"/>
      <c r="H228" s="18"/>
    </row>
    <row r="229" spans="2:11">
      <c r="B229" s="14"/>
      <c r="C229" s="17" t="s">
        <v>250</v>
      </c>
      <c r="D229" s="73">
        <v>42.3</v>
      </c>
      <c r="E229" s="41">
        <f>D229/$E$23</f>
        <v>3.9030920829085964</v>
      </c>
      <c r="F229" s="73">
        <v>14.8</v>
      </c>
      <c r="G229" s="30"/>
      <c r="H229" s="18"/>
    </row>
    <row r="230" spans="2:11">
      <c r="B230" s="21"/>
      <c r="C230" s="22"/>
      <c r="D230" s="33"/>
      <c r="E230" s="34"/>
      <c r="F230" s="33"/>
      <c r="G230" s="35"/>
      <c r="H230" s="23"/>
    </row>
    <row r="231" spans="2:11">
      <c r="G231" s="30"/>
      <c r="H231" s="17"/>
      <c r="I231" s="17"/>
      <c r="J231" s="17"/>
      <c r="K231" s="17"/>
    </row>
    <row r="232" spans="2:11">
      <c r="C232" t="s">
        <v>169</v>
      </c>
      <c r="G232" s="30"/>
      <c r="H232" s="17"/>
      <c r="I232" s="17"/>
      <c r="J232" s="17"/>
      <c r="K232" s="17"/>
    </row>
    <row r="233" spans="2:11">
      <c r="G233" s="30"/>
      <c r="H233" s="17"/>
      <c r="I233" s="17"/>
      <c r="J233" s="17"/>
      <c r="K233" s="17"/>
    </row>
    <row r="234" spans="2:11">
      <c r="G234" s="30"/>
      <c r="H234" s="17"/>
      <c r="I234" s="17"/>
      <c r="J234" s="17"/>
      <c r="K234" s="17"/>
    </row>
    <row r="235" spans="2:11">
      <c r="G235" s="30"/>
      <c r="H235" s="17"/>
      <c r="I235" s="17"/>
      <c r="J235" s="17"/>
      <c r="K235" s="17"/>
    </row>
    <row r="236" spans="2:11">
      <c r="G236" s="30"/>
      <c r="H236" s="17"/>
      <c r="I236" s="17"/>
      <c r="J236" s="17"/>
      <c r="K236" s="17"/>
    </row>
    <row r="237" spans="2:11">
      <c r="G237" s="30"/>
      <c r="H237" s="17"/>
      <c r="I237" s="17"/>
      <c r="J237" s="17"/>
      <c r="K237" s="17"/>
    </row>
    <row r="238" spans="2:11">
      <c r="G238" s="17"/>
      <c r="H238" s="17"/>
      <c r="I238" s="17"/>
      <c r="J238" s="17"/>
      <c r="K238" s="17"/>
    </row>
    <row r="239" spans="2:11">
      <c r="G239" s="17"/>
      <c r="H239" s="17"/>
      <c r="I239" s="17"/>
      <c r="J239" s="17"/>
      <c r="K239" s="17"/>
    </row>
    <row r="240" spans="2:11">
      <c r="G240" s="17"/>
      <c r="H240" s="17"/>
      <c r="I240" s="17"/>
      <c r="J240" s="17"/>
      <c r="K240" s="17"/>
    </row>
  </sheetData>
  <conditionalFormatting sqref="E32:E236">
    <cfRule type="cellIs" dxfId="57" priority="33" operator="lessThan">
      <formula>1</formula>
    </cfRule>
  </conditionalFormatting>
  <conditionalFormatting sqref="G32:G99 G101:G236">
    <cfRule type="cellIs" dxfId="56" priority="31" operator="lessThanOrEqual">
      <formula>0.8</formula>
    </cfRule>
  </conditionalFormatting>
  <conditionalFormatting sqref="E237">
    <cfRule type="cellIs" dxfId="55" priority="30" operator="lessThan">
      <formula>1</formula>
    </cfRule>
  </conditionalFormatting>
  <conditionalFormatting sqref="G100">
    <cfRule type="cellIs" dxfId="54" priority="29" operator="lessThanOrEqual">
      <formula>0.8</formula>
    </cfRule>
  </conditionalFormatting>
  <conditionalFormatting sqref="G99">
    <cfRule type="cellIs" dxfId="53" priority="28" operator="lessThanOrEqual">
      <formula>0.8</formula>
    </cfRule>
  </conditionalFormatting>
  <conditionalFormatting sqref="G237">
    <cfRule type="cellIs" dxfId="52" priority="27" operator="lessThanOrEqual">
      <formula>0.8</formula>
    </cfRule>
  </conditionalFormatting>
  <conditionalFormatting sqref="E33:E91">
    <cfRule type="cellIs" dxfId="51" priority="26" operator="lessThan">
      <formula>1</formula>
    </cfRule>
  </conditionalFormatting>
  <conditionalFormatting sqref="E33:E230">
    <cfRule type="cellIs" dxfId="50" priority="25" operator="lessThan">
      <formula>1</formula>
    </cfRule>
  </conditionalFormatting>
  <conditionalFormatting sqref="E93">
    <cfRule type="cellIs" dxfId="49" priority="24" operator="lessThan">
      <formula>1</formula>
    </cfRule>
  </conditionalFormatting>
  <conditionalFormatting sqref="E128">
    <cfRule type="cellIs" dxfId="48" priority="23" operator="lessThan">
      <formula>1</formula>
    </cfRule>
  </conditionalFormatting>
  <conditionalFormatting sqref="E160">
    <cfRule type="cellIs" dxfId="47" priority="22" operator="lessThan">
      <formula>1</formula>
    </cfRule>
  </conditionalFormatting>
  <conditionalFormatting sqref="E192">
    <cfRule type="cellIs" dxfId="46" priority="21" operator="lessThan">
      <formula>1</formula>
    </cfRule>
  </conditionalFormatting>
  <conditionalFormatting sqref="E125">
    <cfRule type="cellIs" dxfId="45" priority="20" operator="lessThan">
      <formula>1</formula>
    </cfRule>
  </conditionalFormatting>
  <conditionalFormatting sqref="E157">
    <cfRule type="cellIs" dxfId="44" priority="19" operator="lessThan">
      <formula>1</formula>
    </cfRule>
  </conditionalFormatting>
  <conditionalFormatting sqref="E189">
    <cfRule type="cellIs" dxfId="43" priority="18" operator="lessThan">
      <formula>1</formula>
    </cfRule>
  </conditionalFormatting>
  <conditionalFormatting sqref="E229">
    <cfRule type="cellIs" dxfId="42" priority="17" operator="lessThan">
      <formula>1</formula>
    </cfRule>
  </conditionalFormatting>
  <conditionalFormatting sqref="E94:E124">
    <cfRule type="cellIs" dxfId="41" priority="16" operator="lessThan">
      <formula>1</formula>
    </cfRule>
  </conditionalFormatting>
  <conditionalFormatting sqref="E129:E156">
    <cfRule type="cellIs" dxfId="40" priority="15" operator="lessThan">
      <formula>1</formula>
    </cfRule>
  </conditionalFormatting>
  <conditionalFormatting sqref="E161:E188">
    <cfRule type="cellIs" dxfId="39" priority="14" operator="lessThan">
      <formula>1</formula>
    </cfRule>
  </conditionalFormatting>
  <conditionalFormatting sqref="E193:E228">
    <cfRule type="cellIs" dxfId="38" priority="13" operator="lessThan">
      <formula>1</formula>
    </cfRule>
  </conditionalFormatting>
  <conditionalFormatting sqref="E125">
    <cfRule type="cellIs" dxfId="37" priority="12" operator="lessThan">
      <formula>1</formula>
    </cfRule>
  </conditionalFormatting>
  <conditionalFormatting sqref="E157">
    <cfRule type="cellIs" dxfId="36" priority="11" operator="lessThan">
      <formula>1</formula>
    </cfRule>
  </conditionalFormatting>
  <conditionalFormatting sqref="E189">
    <cfRule type="cellIs" dxfId="35" priority="10" operator="lessThan">
      <formula>1</formula>
    </cfRule>
  </conditionalFormatting>
  <conditionalFormatting sqref="E229">
    <cfRule type="cellIs" dxfId="34" priority="9" operator="lessThan">
      <formula>1</formula>
    </cfRule>
  </conditionalFormatting>
  <conditionalFormatting sqref="E93">
    <cfRule type="cellIs" dxfId="33" priority="8" operator="lessThan">
      <formula>1</formula>
    </cfRule>
  </conditionalFormatting>
  <conditionalFormatting sqref="E128">
    <cfRule type="cellIs" dxfId="32" priority="7" operator="lessThan">
      <formula>1</formula>
    </cfRule>
  </conditionalFormatting>
  <conditionalFormatting sqref="E160">
    <cfRule type="cellIs" dxfId="31" priority="6" operator="lessThan">
      <formula>1</formula>
    </cfRule>
  </conditionalFormatting>
  <conditionalFormatting sqref="E192">
    <cfRule type="cellIs" dxfId="30" priority="5" operator="lessThan">
      <formula>1</formula>
    </cfRule>
  </conditionalFormatting>
  <conditionalFormatting sqref="E94:E124">
    <cfRule type="cellIs" dxfId="29" priority="4" operator="lessThan">
      <formula>1</formula>
    </cfRule>
  </conditionalFormatting>
  <conditionalFormatting sqref="E129:E156">
    <cfRule type="cellIs" dxfId="28" priority="3" operator="lessThan">
      <formula>1</formula>
    </cfRule>
  </conditionalFormatting>
  <conditionalFormatting sqref="E161:E188">
    <cfRule type="cellIs" dxfId="27" priority="2" operator="lessThan">
      <formula>1</formula>
    </cfRule>
  </conditionalFormatting>
  <conditionalFormatting sqref="E193:E228">
    <cfRule type="cellIs" dxfId="26" priority="1" operator="lessThan">
      <formula>1</formula>
    </cfRule>
  </conditionalFormatting>
  <dataValidations count="4">
    <dataValidation type="list" allowBlank="1" showInputMessage="1" showErrorMessage="1" sqref="D18">
      <formula1>fabrication_1</formula1>
    </dataValidation>
    <dataValidation type="list" allowBlank="1" showInputMessage="1" showErrorMessage="1" sqref="D6">
      <formula1>use_1</formula1>
    </dataValidation>
    <dataValidation type="list" allowBlank="1" showInputMessage="1" showErrorMessage="1" sqref="D19">
      <formula1>$K$15:$K$16</formula1>
    </dataValidation>
    <dataValidation type="list" allowBlank="1" showInputMessage="1" showErrorMessage="1" sqref="D14">
      <formula1>steel_1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S240"/>
  <sheetViews>
    <sheetView workbookViewId="0"/>
  </sheetViews>
  <sheetFormatPr defaultColWidth="12.7109375" defaultRowHeight="15"/>
  <cols>
    <col min="1" max="2" width="2.7109375" customWidth="1"/>
    <col min="3" max="3" width="38.28515625" customWidth="1"/>
    <col min="4" max="4" width="15.7109375" style="1" customWidth="1"/>
    <col min="5" max="5" width="12.7109375" customWidth="1"/>
    <col min="8" max="8" width="2.7109375" customWidth="1"/>
    <col min="10" max="10" width="3.7109375" customWidth="1"/>
    <col min="11" max="11" width="15.7109375" customWidth="1"/>
    <col min="14" max="14" width="2.7109375" customWidth="1"/>
  </cols>
  <sheetData>
    <row r="1" spans="2:19">
      <c r="C1" s="78"/>
    </row>
    <row r="2" spans="2:19">
      <c r="B2" s="2" t="s">
        <v>57</v>
      </c>
      <c r="D2" s="38" t="s">
        <v>42</v>
      </c>
      <c r="J2" s="10"/>
      <c r="K2" s="11"/>
      <c r="L2" s="11"/>
      <c r="M2" s="11"/>
      <c r="N2" s="13"/>
    </row>
    <row r="3" spans="2:19">
      <c r="J3" s="14"/>
      <c r="K3" s="15" t="s">
        <v>29</v>
      </c>
      <c r="L3" s="17"/>
      <c r="M3" s="17"/>
      <c r="N3" s="18"/>
      <c r="O3" s="17"/>
    </row>
    <row r="4" spans="2:19">
      <c r="B4" s="10"/>
      <c r="C4" s="11"/>
      <c r="D4" s="12"/>
      <c r="E4" s="11"/>
      <c r="F4" s="11"/>
      <c r="G4" s="11"/>
      <c r="H4" s="13"/>
      <c r="J4" s="14"/>
      <c r="K4" s="17" t="s">
        <v>3</v>
      </c>
      <c r="L4" s="5" t="s">
        <v>16</v>
      </c>
      <c r="M4" s="24" t="s">
        <v>17</v>
      </c>
      <c r="N4" s="18"/>
      <c r="O4" s="17"/>
    </row>
    <row r="5" spans="2:19">
      <c r="B5" s="14"/>
      <c r="C5" s="15" t="s">
        <v>20</v>
      </c>
      <c r="D5" s="16"/>
      <c r="E5" s="17"/>
      <c r="H5" s="18"/>
      <c r="J5" s="14"/>
      <c r="K5" s="17" t="s">
        <v>0</v>
      </c>
      <c r="L5" s="8">
        <v>0.5</v>
      </c>
      <c r="M5" s="6">
        <v>1</v>
      </c>
      <c r="N5" s="18"/>
      <c r="O5" s="17"/>
    </row>
    <row r="6" spans="2:19">
      <c r="B6" s="14"/>
      <c r="C6" s="19" t="s">
        <v>3</v>
      </c>
      <c r="D6" s="3" t="s">
        <v>0</v>
      </c>
      <c r="E6" s="17"/>
      <c r="H6" s="18"/>
      <c r="J6" s="14"/>
      <c r="K6" s="17" t="s">
        <v>1</v>
      </c>
      <c r="L6" s="5">
        <v>0.36</v>
      </c>
      <c r="M6" s="5">
        <v>0.8</v>
      </c>
      <c r="N6" s="18"/>
      <c r="O6" s="17"/>
    </row>
    <row r="7" spans="2:19">
      <c r="B7" s="14"/>
      <c r="C7" s="17"/>
      <c r="D7" s="16"/>
      <c r="E7" s="20"/>
      <c r="H7" s="18"/>
      <c r="J7" s="14"/>
      <c r="K7" s="17" t="s">
        <v>2</v>
      </c>
      <c r="L7" s="5">
        <v>0.24</v>
      </c>
      <c r="M7" s="6">
        <v>1</v>
      </c>
      <c r="N7" s="18"/>
      <c r="O7" s="17"/>
    </row>
    <row r="8" spans="2:19">
      <c r="B8" s="14"/>
      <c r="C8" s="17" t="s">
        <v>165</v>
      </c>
      <c r="D8" s="3">
        <v>750</v>
      </c>
      <c r="E8" s="20"/>
      <c r="H8" s="18"/>
      <c r="J8" s="14"/>
      <c r="K8" s="17"/>
      <c r="L8" s="17"/>
      <c r="M8" s="17"/>
      <c r="N8" s="18"/>
    </row>
    <row r="9" spans="2:19">
      <c r="B9" s="14"/>
      <c r="C9" s="17"/>
      <c r="D9" s="16"/>
      <c r="E9" s="20"/>
      <c r="H9" s="18"/>
      <c r="J9" s="14"/>
      <c r="K9" s="24" t="s">
        <v>4</v>
      </c>
      <c r="L9" s="5" t="s">
        <v>5</v>
      </c>
      <c r="M9" s="5" t="s">
        <v>6</v>
      </c>
      <c r="N9" s="18"/>
      <c r="O9" s="50"/>
      <c r="P9" s="50"/>
      <c r="Q9" s="50"/>
      <c r="R9" s="50"/>
      <c r="S9" s="50"/>
    </row>
    <row r="10" spans="2:19">
      <c r="B10" s="14"/>
      <c r="C10" s="17" t="s">
        <v>263</v>
      </c>
      <c r="D10" s="3">
        <v>800</v>
      </c>
      <c r="E10" s="17"/>
      <c r="F10" s="17"/>
      <c r="G10" s="17"/>
      <c r="H10" s="18"/>
      <c r="J10" s="14"/>
      <c r="K10" s="24" t="s">
        <v>9</v>
      </c>
      <c r="L10" s="5">
        <v>235</v>
      </c>
      <c r="M10" s="5">
        <v>360</v>
      </c>
      <c r="N10" s="18"/>
      <c r="O10" s="51"/>
      <c r="P10" s="51"/>
      <c r="Q10" s="51"/>
      <c r="R10" s="51"/>
      <c r="S10" s="51"/>
    </row>
    <row r="11" spans="2:19">
      <c r="B11" s="14"/>
      <c r="C11" s="32" t="s">
        <v>264</v>
      </c>
      <c r="D11" s="3">
        <v>1200</v>
      </c>
      <c r="E11" s="17"/>
      <c r="F11" s="17"/>
      <c r="G11" s="17"/>
      <c r="H11" s="18"/>
      <c r="J11" s="14"/>
      <c r="K11" s="24" t="s">
        <v>10</v>
      </c>
      <c r="L11" s="5">
        <v>275</v>
      </c>
      <c r="M11" s="5">
        <v>430</v>
      </c>
      <c r="N11" s="18"/>
      <c r="O11" s="51"/>
      <c r="P11" s="51"/>
      <c r="Q11" s="51"/>
      <c r="R11" s="51"/>
      <c r="S11" s="51"/>
    </row>
    <row r="12" spans="2:19">
      <c r="B12" s="14"/>
      <c r="C12" s="17"/>
      <c r="D12" s="16"/>
      <c r="E12" s="17"/>
      <c r="F12" s="17"/>
      <c r="G12" s="17"/>
      <c r="H12" s="18"/>
      <c r="J12" s="14"/>
      <c r="K12" s="24" t="s">
        <v>7</v>
      </c>
      <c r="L12" s="36" t="e">
        <f>D16*1</f>
        <v>#VALUE!</v>
      </c>
      <c r="M12" s="36" t="e">
        <f>D17*1</f>
        <v>#VALUE!</v>
      </c>
      <c r="N12" s="18"/>
    </row>
    <row r="13" spans="2:19">
      <c r="B13" s="14"/>
      <c r="C13" s="17" t="s">
        <v>167</v>
      </c>
      <c r="D13" s="3">
        <v>50</v>
      </c>
      <c r="E13" s="17"/>
      <c r="F13" s="17"/>
      <c r="G13" s="17"/>
      <c r="H13" s="18"/>
      <c r="J13" s="14"/>
      <c r="K13" s="17"/>
      <c r="L13" s="17"/>
      <c r="M13" s="17"/>
      <c r="N13" s="18"/>
    </row>
    <row r="14" spans="2:19">
      <c r="B14" s="14"/>
      <c r="C14" s="17"/>
      <c r="D14" s="16"/>
      <c r="E14" s="17"/>
      <c r="F14" s="17"/>
      <c r="G14" s="17"/>
      <c r="H14" s="18"/>
      <c r="J14" s="14"/>
      <c r="K14" s="17" t="s">
        <v>11</v>
      </c>
      <c r="L14" s="5" t="s">
        <v>14</v>
      </c>
      <c r="M14" s="5" t="s">
        <v>15</v>
      </c>
      <c r="N14" s="18"/>
    </row>
    <row r="15" spans="2:19">
      <c r="B15" s="14"/>
      <c r="C15" s="17" t="s">
        <v>8</v>
      </c>
      <c r="D15" s="3" t="s">
        <v>9</v>
      </c>
      <c r="E15" s="17"/>
      <c r="F15" s="17"/>
      <c r="G15" s="17"/>
      <c r="H15" s="18"/>
      <c r="J15" s="14"/>
      <c r="K15" s="17" t="s">
        <v>12</v>
      </c>
      <c r="L15" s="5">
        <v>0.65</v>
      </c>
      <c r="M15" s="5">
        <v>0.45</v>
      </c>
      <c r="N15" s="18"/>
    </row>
    <row r="16" spans="2:19">
      <c r="B16" s="14"/>
      <c r="C16" s="17" t="s">
        <v>251</v>
      </c>
      <c r="D16" s="4" t="str">
        <f>IF($D$15=$K$12,"","* not required *")</f>
        <v>* not required *</v>
      </c>
      <c r="E16" s="17"/>
      <c r="F16" s="17"/>
      <c r="G16" s="17"/>
      <c r="H16" s="18"/>
      <c r="J16" s="14"/>
      <c r="K16" s="17" t="s">
        <v>13</v>
      </c>
      <c r="L16" s="5">
        <v>0.8</v>
      </c>
      <c r="M16" s="5">
        <v>0.6</v>
      </c>
      <c r="N16" s="18"/>
    </row>
    <row r="17" spans="2:16">
      <c r="B17" s="14"/>
      <c r="C17" s="17" t="s">
        <v>252</v>
      </c>
      <c r="D17" s="4" t="str">
        <f>IF($D$15=$K$12,"","* not required *")</f>
        <v>* not required *</v>
      </c>
      <c r="E17" s="17"/>
      <c r="F17" s="17"/>
      <c r="G17" s="17"/>
      <c r="H17" s="18"/>
      <c r="J17" s="21"/>
      <c r="K17" s="22"/>
      <c r="L17" s="22"/>
      <c r="M17" s="22"/>
      <c r="N17" s="23"/>
    </row>
    <row r="18" spans="2:16">
      <c r="B18" s="14"/>
      <c r="C18" s="17"/>
      <c r="D18" s="16"/>
      <c r="E18" s="17"/>
      <c r="F18" s="17"/>
      <c r="G18" s="17"/>
      <c r="H18" s="18"/>
    </row>
    <row r="19" spans="2:16">
      <c r="B19" s="14"/>
      <c r="C19" s="17" t="s">
        <v>24</v>
      </c>
      <c r="D19" s="3" t="s">
        <v>12</v>
      </c>
      <c r="E19" s="17"/>
      <c r="F19" s="17"/>
      <c r="G19" s="17"/>
      <c r="H19" s="18"/>
      <c r="J19" s="10"/>
      <c r="K19" s="11"/>
      <c r="L19" s="12"/>
      <c r="M19" s="11"/>
      <c r="N19" s="11"/>
      <c r="O19" s="12"/>
      <c r="P19" s="13"/>
    </row>
    <row r="20" spans="2:16">
      <c r="B20" s="21"/>
      <c r="C20" s="22"/>
      <c r="D20" s="22"/>
      <c r="E20" s="22"/>
      <c r="F20" s="22"/>
      <c r="G20" s="22"/>
      <c r="H20" s="23"/>
      <c r="J20" s="14"/>
      <c r="K20" s="15" t="s">
        <v>19</v>
      </c>
      <c r="L20" s="17"/>
      <c r="M20" s="17"/>
      <c r="N20" s="17"/>
      <c r="O20" s="16" t="s">
        <v>32</v>
      </c>
      <c r="P20" s="53" t="s">
        <v>266</v>
      </c>
    </row>
    <row r="21" spans="2:16">
      <c r="J21" s="14"/>
      <c r="K21" s="17" t="s">
        <v>265</v>
      </c>
      <c r="N21" s="17"/>
      <c r="O21" s="85">
        <f>9.81*32000*D8/(32000+D8)/1000</f>
        <v>7.1890076335877868</v>
      </c>
      <c r="P21" s="54"/>
    </row>
    <row r="22" spans="2:16">
      <c r="B22" s="10"/>
      <c r="C22" s="11"/>
      <c r="D22" s="12"/>
      <c r="E22" s="11"/>
      <c r="F22" s="11"/>
      <c r="G22" s="11"/>
      <c r="H22" s="13"/>
      <c r="J22" s="14"/>
      <c r="K22" s="17" t="s">
        <v>18</v>
      </c>
      <c r="L22" s="17"/>
      <c r="M22" s="17"/>
      <c r="N22" s="17"/>
      <c r="O22" s="27">
        <f>D13/D11</f>
        <v>4.1666666666666664E-2</v>
      </c>
      <c r="P22" s="54"/>
    </row>
    <row r="23" spans="2:16">
      <c r="B23" s="14"/>
      <c r="C23" s="15" t="s">
        <v>21</v>
      </c>
      <c r="D23" s="16"/>
      <c r="E23" s="17"/>
      <c r="F23" s="17"/>
      <c r="G23" s="17"/>
      <c r="H23" s="18"/>
      <c r="J23" s="14"/>
      <c r="K23" s="17" t="s">
        <v>253</v>
      </c>
      <c r="N23" s="17"/>
      <c r="O23" s="80">
        <f>IF(D10&gt;2500,MAX(0.6,(1.25-0.0001*D10)),1)</f>
        <v>1</v>
      </c>
      <c r="P23" s="86">
        <f>IF(D11&gt;2500,MAX(0.6,(1.25-0.0001*D11)),1)</f>
        <v>1</v>
      </c>
    </row>
    <row r="24" spans="2:16">
      <c r="B24" s="14"/>
      <c r="C24" s="9" t="s">
        <v>267</v>
      </c>
      <c r="E24" s="16"/>
      <c r="F24" s="81">
        <f>O29/O34</f>
        <v>19.266775777414075</v>
      </c>
      <c r="G24" s="16" t="s">
        <v>36</v>
      </c>
      <c r="H24" s="18"/>
      <c r="J24" s="14"/>
      <c r="K24" s="24" t="s">
        <v>16</v>
      </c>
      <c r="L24" s="17"/>
      <c r="M24" s="17"/>
      <c r="N24" s="17"/>
      <c r="O24" s="8">
        <f>VLOOKUP(D6,Use,2,FALSE)</f>
        <v>0.5</v>
      </c>
      <c r="P24" s="55"/>
    </row>
    <row r="25" spans="2:16">
      <c r="B25" s="14"/>
      <c r="C25" s="9" t="s">
        <v>268</v>
      </c>
      <c r="E25" s="16"/>
      <c r="F25" s="88">
        <f>P29/O34</f>
        <v>28.900163666121113</v>
      </c>
      <c r="G25" s="16"/>
      <c r="H25" s="18"/>
      <c r="J25" s="14"/>
      <c r="K25" s="24" t="s">
        <v>17</v>
      </c>
      <c r="L25" s="17"/>
      <c r="M25" s="17"/>
      <c r="N25" s="17"/>
      <c r="O25" s="6">
        <f>VLOOKUP(D6,Use,3,FALSE)</f>
        <v>1</v>
      </c>
      <c r="P25" s="56"/>
    </row>
    <row r="26" spans="2:16">
      <c r="B26" s="14"/>
      <c r="C26" s="9" t="s">
        <v>269</v>
      </c>
      <c r="E26" s="17"/>
      <c r="F26" s="89">
        <f>(F25-F24)/2</f>
        <v>4.8166939443535188</v>
      </c>
      <c r="G26" s="16" t="s">
        <v>37</v>
      </c>
      <c r="H26" s="18"/>
      <c r="J26" s="14"/>
      <c r="K26" s="24" t="s">
        <v>255</v>
      </c>
      <c r="L26" s="17"/>
      <c r="M26" s="17"/>
      <c r="N26" s="17"/>
      <c r="O26" s="7">
        <f>O24*D8*9.81*O23*D10/1000</f>
        <v>2943</v>
      </c>
      <c r="P26" s="57">
        <f>O24*D8*9.81*P23*D11/1000</f>
        <v>4414.5</v>
      </c>
    </row>
    <row r="27" spans="2:16">
      <c r="B27" s="14"/>
      <c r="C27" s="87" t="s">
        <v>270</v>
      </c>
      <c r="E27" s="17"/>
      <c r="F27" s="37"/>
      <c r="G27" s="17"/>
      <c r="H27" s="18"/>
      <c r="J27" s="14"/>
      <c r="K27" s="24" t="s">
        <v>254</v>
      </c>
      <c r="L27" s="17"/>
      <c r="M27" s="17"/>
      <c r="N27" s="17"/>
      <c r="O27" s="7">
        <f>IF(O22&gt;0.15,O25*O21*D13,0)</f>
        <v>0</v>
      </c>
      <c r="P27" s="57">
        <f>IF(O22&gt;0.15,O25*O21*D13,0)</f>
        <v>0</v>
      </c>
    </row>
    <row r="28" spans="2:16">
      <c r="B28" s="14"/>
      <c r="C28" s="17" t="s">
        <v>40</v>
      </c>
      <c r="E28" s="17"/>
      <c r="F28" s="37"/>
      <c r="G28" s="17"/>
      <c r="H28" s="18"/>
      <c r="J28" s="14"/>
      <c r="K28" s="24" t="s">
        <v>256</v>
      </c>
      <c r="L28" s="17"/>
      <c r="M28" s="17"/>
      <c r="N28" s="17"/>
      <c r="O28" s="7">
        <f>IF(O22&gt;0.15,0.75*(O26+O27),0)</f>
        <v>0</v>
      </c>
      <c r="P28" s="57">
        <f>IF(O22&gt;0.15,0.75*(P26+P27),0)</f>
        <v>0</v>
      </c>
    </row>
    <row r="29" spans="2:16">
      <c r="B29" s="14"/>
      <c r="C29" t="s">
        <v>30</v>
      </c>
      <c r="E29" s="17"/>
      <c r="F29" s="37"/>
      <c r="G29" s="17"/>
      <c r="H29" s="18"/>
      <c r="J29" s="14"/>
      <c r="K29" s="24" t="s">
        <v>257</v>
      </c>
      <c r="L29" s="17"/>
      <c r="M29" s="17"/>
      <c r="N29" s="17"/>
      <c r="O29" s="7">
        <f>MAX(O26:O28)</f>
        <v>2943</v>
      </c>
      <c r="P29" s="57">
        <f>MAX(P26:P28)</f>
        <v>4414.5</v>
      </c>
    </row>
    <row r="30" spans="2:16">
      <c r="B30" s="14"/>
      <c r="C30" s="9"/>
      <c r="E30" s="17"/>
      <c r="F30" s="37"/>
      <c r="G30" s="17"/>
      <c r="H30" s="18"/>
      <c r="J30" s="14"/>
      <c r="K30" s="24" t="s">
        <v>22</v>
      </c>
      <c r="L30" s="17"/>
      <c r="M30" s="17"/>
      <c r="N30" s="17"/>
      <c r="O30" s="5">
        <f>VLOOKUP(D19,Fabrication,2,FALSE)</f>
        <v>0.65</v>
      </c>
      <c r="P30" s="58"/>
    </row>
    <row r="31" spans="2:16">
      <c r="B31" s="14"/>
      <c r="C31" s="9" t="s">
        <v>35</v>
      </c>
      <c r="E31" s="17"/>
      <c r="G31" s="17"/>
      <c r="H31" s="18"/>
      <c r="J31" s="14"/>
      <c r="K31" s="24" t="s">
        <v>23</v>
      </c>
      <c r="L31" s="17"/>
      <c r="M31" s="17"/>
      <c r="N31" s="17"/>
      <c r="O31" s="5">
        <f>VLOOKUP(D19,Fabrication,3,FALSE)</f>
        <v>0.45</v>
      </c>
      <c r="P31" s="58"/>
    </row>
    <row r="32" spans="2:16">
      <c r="B32" s="14"/>
      <c r="C32" s="9" t="s">
        <v>34</v>
      </c>
      <c r="E32" s="17"/>
      <c r="G32" s="17"/>
      <c r="H32" s="18"/>
      <c r="J32" s="14"/>
      <c r="K32" s="24" t="s">
        <v>251</v>
      </c>
      <c r="L32" s="17"/>
      <c r="M32" s="17"/>
      <c r="N32" s="17"/>
      <c r="O32" s="5">
        <f>VLOOKUP(D15,Steel,2,FALSE)</f>
        <v>235</v>
      </c>
      <c r="P32" s="58"/>
    </row>
    <row r="33" spans="2:16">
      <c r="B33" s="14"/>
      <c r="C33" s="42" t="s">
        <v>271</v>
      </c>
      <c r="D33" s="16"/>
      <c r="E33" s="17"/>
      <c r="F33" s="96"/>
      <c r="G33" s="16" t="s">
        <v>273</v>
      </c>
      <c r="H33" s="18"/>
      <c r="J33" s="14"/>
      <c r="K33" s="24" t="s">
        <v>252</v>
      </c>
      <c r="L33" s="17"/>
      <c r="M33" s="17"/>
      <c r="N33" s="17"/>
      <c r="O33" s="5">
        <f>VLOOKUP(D15,Steel,3,FALSE)</f>
        <v>360</v>
      </c>
      <c r="P33" s="58"/>
    </row>
    <row r="34" spans="2:16">
      <c r="B34" s="14"/>
      <c r="C34" s="42" t="s">
        <v>272</v>
      </c>
      <c r="D34" s="16"/>
      <c r="E34" s="16"/>
      <c r="F34" s="90" t="str">
        <f>IF(F33&lt;F25,IF(F33&lt;F24, "n/a",(F25-F33)/2),"not required")</f>
        <v>n/a</v>
      </c>
      <c r="G34" s="16" t="s">
        <v>38</v>
      </c>
      <c r="H34" s="18"/>
      <c r="J34" s="14"/>
      <c r="K34" s="24" t="s">
        <v>258</v>
      </c>
      <c r="L34" s="17"/>
      <c r="M34" s="17"/>
      <c r="N34" s="17"/>
      <c r="O34" s="7">
        <f>MIN(O30*O32,O31*O33)</f>
        <v>152.75</v>
      </c>
      <c r="P34" s="57"/>
    </row>
    <row r="35" spans="2:16">
      <c r="B35" s="21"/>
      <c r="C35" s="22"/>
      <c r="D35" s="25"/>
      <c r="E35" s="22"/>
      <c r="F35" s="22"/>
      <c r="G35" s="22"/>
      <c r="H35" s="23"/>
      <c r="J35" s="21"/>
      <c r="K35" s="22"/>
      <c r="L35" s="25"/>
      <c r="M35" s="26"/>
      <c r="N35" s="22"/>
      <c r="O35" s="22"/>
      <c r="P35" s="23"/>
    </row>
    <row r="37" spans="2:16">
      <c r="B37" s="10"/>
      <c r="C37" s="11"/>
      <c r="D37" s="12"/>
      <c r="E37" s="11"/>
      <c r="F37" s="11"/>
      <c r="G37" s="12" t="s">
        <v>37</v>
      </c>
      <c r="H37" s="11"/>
      <c r="I37" s="12" t="s">
        <v>38</v>
      </c>
      <c r="J37" s="13"/>
    </row>
    <row r="38" spans="2:16">
      <c r="B38" s="14"/>
      <c r="C38" s="15" t="s">
        <v>27</v>
      </c>
      <c r="D38" s="16" t="s">
        <v>164</v>
      </c>
      <c r="E38" s="16" t="s">
        <v>25</v>
      </c>
      <c r="F38" s="16" t="s">
        <v>163</v>
      </c>
      <c r="G38" s="16" t="s">
        <v>25</v>
      </c>
      <c r="H38" s="17"/>
      <c r="I38" s="16" t="s">
        <v>25</v>
      </c>
      <c r="J38" s="18"/>
    </row>
    <row r="39" spans="2:16">
      <c r="B39" s="14"/>
      <c r="D39" s="16"/>
      <c r="E39" s="17"/>
      <c r="F39" s="17"/>
      <c r="G39" s="16" t="s">
        <v>33</v>
      </c>
      <c r="H39" s="17"/>
      <c r="I39" s="16" t="s">
        <v>39</v>
      </c>
      <c r="J39" s="18"/>
    </row>
    <row r="40" spans="2:16">
      <c r="B40" s="14"/>
      <c r="C40" s="70" t="s">
        <v>195</v>
      </c>
      <c r="D40" s="67"/>
      <c r="E40" s="17"/>
      <c r="F40" s="67"/>
      <c r="G40" s="17"/>
      <c r="H40" s="17"/>
      <c r="I40" s="17"/>
      <c r="J40" s="18"/>
    </row>
    <row r="41" spans="2:16">
      <c r="B41" s="14"/>
      <c r="C41" s="79" t="s">
        <v>100</v>
      </c>
      <c r="D41" s="67">
        <v>1.18</v>
      </c>
      <c r="E41" s="39">
        <f>D41/$F$24</f>
        <v>6.124532789670404E-2</v>
      </c>
      <c r="F41" s="67">
        <v>1.84</v>
      </c>
      <c r="G41" s="43">
        <f t="shared" ref="G41:G42" si="0">D41/$F$26</f>
        <v>0.24498131158681616</v>
      </c>
      <c r="H41" s="17"/>
      <c r="I41" s="46" t="str">
        <f t="shared" ref="I41:I42" si="1">IF($F$33&lt;&gt;"",D41/$F$34,"-")</f>
        <v>-</v>
      </c>
      <c r="J41" s="18"/>
    </row>
    <row r="42" spans="2:16">
      <c r="B42" s="14"/>
      <c r="C42" s="79" t="s">
        <v>101</v>
      </c>
      <c r="D42" s="67">
        <v>1.55</v>
      </c>
      <c r="E42" s="40">
        <f t="shared" ref="E42:E78" si="2">D42/$F$24</f>
        <v>8.0449371389738358E-2</v>
      </c>
      <c r="F42" s="67">
        <v>2.42</v>
      </c>
      <c r="G42" s="44">
        <f t="shared" si="0"/>
        <v>0.32179748555895343</v>
      </c>
      <c r="H42" s="17"/>
      <c r="I42" s="47" t="str">
        <f t="shared" si="1"/>
        <v>-</v>
      </c>
      <c r="J42" s="18"/>
    </row>
    <row r="43" spans="2:16">
      <c r="B43" s="14"/>
      <c r="C43" s="79" t="s">
        <v>138</v>
      </c>
      <c r="D43" s="67">
        <v>1.91</v>
      </c>
      <c r="E43" s="40">
        <f t="shared" si="2"/>
        <v>9.913438668025823E-2</v>
      </c>
      <c r="F43" s="67">
        <v>2.97</v>
      </c>
      <c r="G43" s="44">
        <f t="shared" ref="G43:G77" si="3">D43/$F$26</f>
        <v>0.39653754672103292</v>
      </c>
      <c r="H43" s="17"/>
      <c r="I43" s="47" t="str">
        <f t="shared" ref="I43:I77" si="4">IF($F$33&lt;&gt;"",D43/$F$34,"-")</f>
        <v>-</v>
      </c>
      <c r="J43" s="18"/>
    </row>
    <row r="44" spans="2:16">
      <c r="B44" s="14"/>
      <c r="C44" s="79" t="s">
        <v>139</v>
      </c>
      <c r="D44" s="67">
        <v>2.2599999999999998</v>
      </c>
      <c r="E44" s="40">
        <f t="shared" si="2"/>
        <v>0.11730037376826366</v>
      </c>
      <c r="F44" s="67">
        <v>3.52</v>
      </c>
      <c r="G44" s="44">
        <f t="shared" si="3"/>
        <v>0.46920149507305464</v>
      </c>
      <c r="H44" s="17"/>
      <c r="I44" s="47" t="str">
        <f t="shared" si="4"/>
        <v>-</v>
      </c>
      <c r="J44" s="18"/>
    </row>
    <row r="45" spans="2:16">
      <c r="B45" s="14"/>
      <c r="C45" s="79" t="s">
        <v>194</v>
      </c>
      <c r="D45" s="67">
        <v>1.49</v>
      </c>
      <c r="E45" s="40">
        <f t="shared" si="2"/>
        <v>7.7335202174651715E-2</v>
      </c>
      <c r="F45" s="67">
        <v>2.09</v>
      </c>
      <c r="G45" s="44">
        <f t="shared" si="3"/>
        <v>0.30934080869860686</v>
      </c>
      <c r="H45" s="17"/>
      <c r="I45" s="47" t="str">
        <f t="shared" si="4"/>
        <v>-</v>
      </c>
      <c r="J45" s="18"/>
    </row>
    <row r="46" spans="2:16">
      <c r="B46" s="14"/>
      <c r="C46" s="79" t="s">
        <v>193</v>
      </c>
      <c r="D46" s="67">
        <v>1.97</v>
      </c>
      <c r="E46" s="40">
        <f t="shared" si="2"/>
        <v>0.10224855589534489</v>
      </c>
      <c r="F46" s="67">
        <v>2.74</v>
      </c>
      <c r="G46" s="44">
        <f t="shared" si="3"/>
        <v>0.40899422358137955</v>
      </c>
      <c r="H46" s="17"/>
      <c r="I46" s="47" t="str">
        <f t="shared" si="4"/>
        <v>-</v>
      </c>
      <c r="J46" s="18"/>
    </row>
    <row r="47" spans="2:16">
      <c r="B47" s="14"/>
      <c r="C47" s="79" t="s">
        <v>192</v>
      </c>
      <c r="D47" s="67">
        <v>2.2000000000000002</v>
      </c>
      <c r="E47" s="40">
        <f t="shared" si="2"/>
        <v>0.11418620455317705</v>
      </c>
      <c r="F47" s="67">
        <v>3.06</v>
      </c>
      <c r="G47" s="44">
        <f t="shared" si="3"/>
        <v>0.45674481821270818</v>
      </c>
      <c r="H47" s="17"/>
      <c r="I47" s="47" t="str">
        <f t="shared" si="4"/>
        <v>-</v>
      </c>
      <c r="J47" s="18"/>
    </row>
    <row r="48" spans="2:16">
      <c r="B48" s="14"/>
      <c r="C48" s="79" t="s">
        <v>191</v>
      </c>
      <c r="D48" s="67">
        <v>2.4300000000000002</v>
      </c>
      <c r="E48" s="40">
        <f t="shared" si="2"/>
        <v>0.12612385321100919</v>
      </c>
      <c r="F48" s="67">
        <v>3.38</v>
      </c>
      <c r="G48" s="44">
        <f t="shared" si="3"/>
        <v>0.50449541284403676</v>
      </c>
      <c r="H48" s="17"/>
      <c r="I48" s="47" t="str">
        <f t="shared" si="4"/>
        <v>-</v>
      </c>
      <c r="J48" s="18"/>
    </row>
    <row r="49" spans="2:10">
      <c r="B49" s="14"/>
      <c r="C49" s="79" t="s">
        <v>190</v>
      </c>
      <c r="D49" s="67">
        <v>2.88</v>
      </c>
      <c r="E49" s="40">
        <f t="shared" si="2"/>
        <v>0.14948012232415903</v>
      </c>
      <c r="F49" s="69">
        <v>4</v>
      </c>
      <c r="G49" s="44">
        <f t="shared" si="3"/>
        <v>0.5979204892966361</v>
      </c>
      <c r="H49" s="17"/>
      <c r="I49" s="47" t="str">
        <f t="shared" si="4"/>
        <v>-</v>
      </c>
      <c r="J49" s="18"/>
    </row>
    <row r="50" spans="2:10">
      <c r="B50" s="14"/>
      <c r="C50" s="79" t="s">
        <v>104</v>
      </c>
      <c r="D50" s="67">
        <v>1.86</v>
      </c>
      <c r="E50" s="40">
        <f t="shared" si="2"/>
        <v>9.6539245667686041E-2</v>
      </c>
      <c r="F50" s="67">
        <v>2.33</v>
      </c>
      <c r="G50" s="44">
        <f t="shared" si="3"/>
        <v>0.38615698267074416</v>
      </c>
      <c r="H50" s="17"/>
      <c r="I50" s="47" t="str">
        <f t="shared" si="4"/>
        <v>-</v>
      </c>
      <c r="J50" s="18"/>
    </row>
    <row r="51" spans="2:10">
      <c r="B51" s="14"/>
      <c r="C51" s="79" t="s">
        <v>105</v>
      </c>
      <c r="D51" s="67">
        <v>2.46</v>
      </c>
      <c r="E51" s="40">
        <f t="shared" si="2"/>
        <v>0.1276809378185525</v>
      </c>
      <c r="F51" s="67">
        <v>3.06</v>
      </c>
      <c r="G51" s="44">
        <f t="shared" si="3"/>
        <v>0.51072375127420999</v>
      </c>
      <c r="H51" s="17"/>
      <c r="I51" s="47" t="str">
        <f t="shared" si="4"/>
        <v>-</v>
      </c>
      <c r="J51" s="18"/>
    </row>
    <row r="52" spans="2:10">
      <c r="B52" s="14"/>
      <c r="C52" s="79" t="s">
        <v>106</v>
      </c>
      <c r="D52" s="67">
        <v>3.05</v>
      </c>
      <c r="E52" s="40">
        <f t="shared" si="2"/>
        <v>0.1583036017669045</v>
      </c>
      <c r="F52" s="67">
        <v>3.77</v>
      </c>
      <c r="G52" s="44">
        <f t="shared" si="3"/>
        <v>0.633214407067618</v>
      </c>
      <c r="H52" s="17"/>
      <c r="I52" s="47" t="str">
        <f t="shared" si="4"/>
        <v>-</v>
      </c>
      <c r="J52" s="18"/>
    </row>
    <row r="53" spans="2:10">
      <c r="B53" s="14"/>
      <c r="C53" s="79" t="s">
        <v>140</v>
      </c>
      <c r="D53" s="67">
        <v>3.61</v>
      </c>
      <c r="E53" s="40">
        <f t="shared" si="2"/>
        <v>0.18736918110771322</v>
      </c>
      <c r="F53" s="67">
        <v>4.47</v>
      </c>
      <c r="G53" s="44">
        <f t="shared" si="3"/>
        <v>0.74947672443085289</v>
      </c>
      <c r="H53" s="17"/>
      <c r="I53" s="47" t="str">
        <f t="shared" si="4"/>
        <v>-</v>
      </c>
      <c r="J53" s="18"/>
    </row>
    <row r="54" spans="2:10">
      <c r="B54" s="14"/>
      <c r="C54" s="79" t="s">
        <v>141</v>
      </c>
      <c r="D54" s="67">
        <v>4.68</v>
      </c>
      <c r="E54" s="40">
        <f t="shared" si="2"/>
        <v>0.2429051987767584</v>
      </c>
      <c r="F54" s="67">
        <v>5.82</v>
      </c>
      <c r="G54" s="44">
        <f t="shared" si="3"/>
        <v>0.97162079510703359</v>
      </c>
      <c r="H54" s="17"/>
      <c r="I54" s="47" t="str">
        <f t="shared" si="4"/>
        <v>-</v>
      </c>
      <c r="J54" s="18"/>
    </row>
    <row r="55" spans="2:10">
      <c r="B55" s="14"/>
      <c r="C55" s="79" t="s">
        <v>109</v>
      </c>
      <c r="D55" s="67">
        <v>4.45</v>
      </c>
      <c r="E55" s="40">
        <f t="shared" si="2"/>
        <v>0.23096755011892628</v>
      </c>
      <c r="F55" s="67">
        <v>4.57</v>
      </c>
      <c r="G55" s="44">
        <f t="shared" si="3"/>
        <v>0.92387020047570512</v>
      </c>
      <c r="H55" s="17"/>
      <c r="I55" s="47" t="str">
        <f t="shared" si="4"/>
        <v>-</v>
      </c>
      <c r="J55" s="18"/>
    </row>
    <row r="56" spans="2:10">
      <c r="B56" s="14"/>
      <c r="C56" s="79" t="s">
        <v>142</v>
      </c>
      <c r="D56" s="67">
        <v>5.29</v>
      </c>
      <c r="E56" s="40">
        <f t="shared" si="2"/>
        <v>0.27456591913013934</v>
      </c>
      <c r="F56" s="67">
        <v>5.42</v>
      </c>
      <c r="G56" s="44">
        <f t="shared" si="3"/>
        <v>1.0982636765205573</v>
      </c>
      <c r="H56" s="17"/>
      <c r="I56" s="47" t="str">
        <f t="shared" si="4"/>
        <v>-</v>
      </c>
      <c r="J56" s="18"/>
    </row>
    <row r="57" spans="2:10">
      <c r="B57" s="14"/>
      <c r="C57" s="79" t="s">
        <v>143</v>
      </c>
      <c r="D57" s="67">
        <v>6.89</v>
      </c>
      <c r="E57" s="40">
        <f t="shared" si="2"/>
        <v>0.35761043153244987</v>
      </c>
      <c r="F57" s="67">
        <v>7.09</v>
      </c>
      <c r="G57" s="44">
        <f t="shared" si="3"/>
        <v>1.4304417261297995</v>
      </c>
      <c r="H57" s="17"/>
      <c r="I57" s="47" t="str">
        <f t="shared" si="4"/>
        <v>-</v>
      </c>
      <c r="J57" s="18"/>
    </row>
    <row r="58" spans="2:10">
      <c r="B58" s="14"/>
      <c r="C58" s="79" t="s">
        <v>189</v>
      </c>
      <c r="D58" s="67">
        <v>8.41</v>
      </c>
      <c r="E58" s="40">
        <f t="shared" si="2"/>
        <v>0.43650271831464493</v>
      </c>
      <c r="F58" s="67">
        <v>8.69</v>
      </c>
      <c r="G58" s="44">
        <f t="shared" si="3"/>
        <v>1.7460108732585797</v>
      </c>
      <c r="H58" s="17"/>
      <c r="I58" s="47" t="str">
        <f t="shared" si="4"/>
        <v>-</v>
      </c>
      <c r="J58" s="18"/>
    </row>
    <row r="59" spans="2:10">
      <c r="B59" s="14"/>
      <c r="C59" s="79" t="s">
        <v>188</v>
      </c>
      <c r="D59" s="67">
        <v>7.18</v>
      </c>
      <c r="E59" s="40">
        <f t="shared" si="2"/>
        <v>0.37266224940536863</v>
      </c>
      <c r="F59" s="67">
        <v>6.83</v>
      </c>
      <c r="G59" s="44">
        <f t="shared" si="3"/>
        <v>1.4906489976214745</v>
      </c>
      <c r="H59" s="17"/>
      <c r="I59" s="47" t="str">
        <f t="shared" si="4"/>
        <v>-</v>
      </c>
      <c r="J59" s="18"/>
    </row>
    <row r="60" spans="2:10">
      <c r="B60" s="14"/>
      <c r="C60" s="79" t="s">
        <v>144</v>
      </c>
      <c r="D60" s="67">
        <v>7.27</v>
      </c>
      <c r="E60" s="40">
        <f t="shared" si="2"/>
        <v>0.37733350322799863</v>
      </c>
      <c r="F60" s="67">
        <v>6.38</v>
      </c>
      <c r="G60" s="44">
        <f t="shared" si="3"/>
        <v>1.5093340129119945</v>
      </c>
      <c r="H60" s="17"/>
      <c r="I60" s="47" t="str">
        <f t="shared" si="4"/>
        <v>-</v>
      </c>
      <c r="J60" s="18"/>
    </row>
    <row r="61" spans="2:10">
      <c r="B61" s="14"/>
      <c r="C61" s="79" t="s">
        <v>187</v>
      </c>
      <c r="D61" s="67">
        <v>8.41</v>
      </c>
      <c r="E61" s="40">
        <f t="shared" si="2"/>
        <v>0.43650271831464493</v>
      </c>
      <c r="F61" s="67">
        <v>7.38</v>
      </c>
      <c r="G61" s="44">
        <f t="shared" si="3"/>
        <v>1.7460108732585797</v>
      </c>
      <c r="H61" s="17"/>
      <c r="I61" s="47" t="str">
        <f t="shared" si="4"/>
        <v>-</v>
      </c>
      <c r="J61" s="18"/>
    </row>
    <row r="62" spans="2:10">
      <c r="B62" s="14"/>
      <c r="C62" s="79" t="s">
        <v>145</v>
      </c>
      <c r="D62" s="67">
        <v>9.52</v>
      </c>
      <c r="E62" s="40">
        <f t="shared" si="2"/>
        <v>0.49411484879374784</v>
      </c>
      <c r="F62" s="67">
        <v>8.36</v>
      </c>
      <c r="G62" s="44">
        <f t="shared" si="3"/>
        <v>1.9764593951749914</v>
      </c>
      <c r="H62" s="17"/>
      <c r="I62" s="47" t="str">
        <f t="shared" si="4"/>
        <v>-</v>
      </c>
      <c r="J62" s="18"/>
    </row>
    <row r="63" spans="2:10">
      <c r="B63" s="14"/>
      <c r="C63" s="79" t="s">
        <v>186</v>
      </c>
      <c r="D63" s="67">
        <v>11.7</v>
      </c>
      <c r="E63" s="40">
        <f t="shared" si="2"/>
        <v>0.607262996941896</v>
      </c>
      <c r="F63" s="67">
        <v>10.3</v>
      </c>
      <c r="G63" s="44">
        <f t="shared" si="3"/>
        <v>2.429051987767584</v>
      </c>
      <c r="H63" s="17"/>
      <c r="I63" s="47" t="str">
        <f t="shared" si="4"/>
        <v>-</v>
      </c>
      <c r="J63" s="18"/>
    </row>
    <row r="64" spans="2:10">
      <c r="B64" s="14"/>
      <c r="C64" s="79" t="s">
        <v>146</v>
      </c>
      <c r="D64" s="67">
        <v>8.41</v>
      </c>
      <c r="E64" s="40">
        <f t="shared" si="2"/>
        <v>0.43650271831464493</v>
      </c>
      <c r="F64" s="67">
        <v>6.85</v>
      </c>
      <c r="G64" s="44">
        <f t="shared" si="3"/>
        <v>1.7460108732585797</v>
      </c>
      <c r="H64" s="17"/>
      <c r="I64" s="47" t="str">
        <f t="shared" si="4"/>
        <v>-</v>
      </c>
      <c r="J64" s="18"/>
    </row>
    <row r="65" spans="2:10">
      <c r="B65" s="14"/>
      <c r="C65" s="79" t="s">
        <v>147</v>
      </c>
      <c r="D65" s="67">
        <v>11</v>
      </c>
      <c r="E65" s="40">
        <f t="shared" si="2"/>
        <v>0.57093102276588514</v>
      </c>
      <c r="F65" s="67">
        <v>8.99</v>
      </c>
      <c r="G65" s="44">
        <f t="shared" si="3"/>
        <v>2.2837240910635406</v>
      </c>
      <c r="H65" s="17"/>
      <c r="I65" s="47" t="str">
        <f t="shared" si="4"/>
        <v>-</v>
      </c>
      <c r="J65" s="18"/>
    </row>
    <row r="66" spans="2:10">
      <c r="B66" s="14"/>
      <c r="C66" s="79" t="s">
        <v>148</v>
      </c>
      <c r="D66" s="67">
        <v>9.57</v>
      </c>
      <c r="E66" s="40">
        <f t="shared" si="2"/>
        <v>0.49670998980632008</v>
      </c>
      <c r="F66" s="67">
        <v>7.34</v>
      </c>
      <c r="G66" s="44">
        <f t="shared" si="3"/>
        <v>1.9868399592252803</v>
      </c>
      <c r="H66" s="17"/>
      <c r="I66" s="47" t="str">
        <f t="shared" si="4"/>
        <v>-</v>
      </c>
      <c r="J66" s="18"/>
    </row>
    <row r="67" spans="2:10">
      <c r="B67" s="14"/>
      <c r="C67" s="79" t="s">
        <v>149</v>
      </c>
      <c r="D67" s="67">
        <v>12.6</v>
      </c>
      <c r="E67" s="40">
        <f t="shared" si="2"/>
        <v>0.65397553516819573</v>
      </c>
      <c r="F67" s="67">
        <v>9.6300000000000008</v>
      </c>
      <c r="G67" s="44">
        <f t="shared" si="3"/>
        <v>2.6159021406727829</v>
      </c>
      <c r="H67" s="17"/>
      <c r="I67" s="47" t="str">
        <f t="shared" si="4"/>
        <v>-</v>
      </c>
      <c r="J67" s="18"/>
    </row>
    <row r="68" spans="2:10">
      <c r="B68" s="14"/>
      <c r="C68" s="79" t="s">
        <v>185</v>
      </c>
      <c r="D68" s="67">
        <v>15.4</v>
      </c>
      <c r="E68" s="40">
        <f t="shared" si="2"/>
        <v>0.79930343187223918</v>
      </c>
      <c r="F68" s="67">
        <v>11.9</v>
      </c>
      <c r="G68" s="44">
        <f t="shared" si="3"/>
        <v>3.1972137274889567</v>
      </c>
      <c r="H68" s="17"/>
      <c r="I68" s="47" t="str">
        <f t="shared" si="4"/>
        <v>-</v>
      </c>
      <c r="J68" s="18"/>
    </row>
    <row r="69" spans="2:10">
      <c r="B69" s="14"/>
      <c r="C69" s="79" t="s">
        <v>184</v>
      </c>
      <c r="D69" s="67">
        <v>12.2</v>
      </c>
      <c r="E69" s="40">
        <f t="shared" si="2"/>
        <v>0.633214407067618</v>
      </c>
      <c r="F69" s="69">
        <v>8.3000000000000007</v>
      </c>
      <c r="G69" s="44">
        <f t="shared" si="3"/>
        <v>2.532857628270472</v>
      </c>
      <c r="H69" s="17"/>
      <c r="I69" s="47" t="str">
        <f t="shared" si="4"/>
        <v>-</v>
      </c>
      <c r="J69" s="18"/>
    </row>
    <row r="70" spans="2:10">
      <c r="B70" s="14"/>
      <c r="C70" s="79" t="s">
        <v>183</v>
      </c>
      <c r="D70" s="67">
        <v>14.1</v>
      </c>
      <c r="E70" s="40">
        <f t="shared" si="2"/>
        <v>0.73182976554536183</v>
      </c>
      <c r="F70" s="67">
        <v>9.61</v>
      </c>
      <c r="G70" s="44">
        <f t="shared" si="3"/>
        <v>2.9273190621814473</v>
      </c>
      <c r="H70" s="17"/>
      <c r="I70" s="47" t="str">
        <f t="shared" si="4"/>
        <v>-</v>
      </c>
      <c r="J70" s="18"/>
    </row>
    <row r="71" spans="2:10">
      <c r="B71" s="14"/>
      <c r="C71" s="79" t="s">
        <v>182</v>
      </c>
      <c r="D71" s="67">
        <v>16.100000000000001</v>
      </c>
      <c r="E71" s="40">
        <f t="shared" si="2"/>
        <v>0.83563540604825015</v>
      </c>
      <c r="F71" s="67">
        <v>10.9</v>
      </c>
      <c r="G71" s="44">
        <f t="shared" si="3"/>
        <v>3.3425416241930006</v>
      </c>
      <c r="H71" s="17"/>
      <c r="I71" s="47" t="str">
        <f t="shared" si="4"/>
        <v>-</v>
      </c>
      <c r="J71" s="18"/>
    </row>
    <row r="72" spans="2:10">
      <c r="B72" s="14"/>
      <c r="C72" s="79" t="s">
        <v>181</v>
      </c>
      <c r="D72" s="67">
        <v>17.899999999999999</v>
      </c>
      <c r="E72" s="40">
        <f t="shared" si="2"/>
        <v>0.92906048250084938</v>
      </c>
      <c r="F72" s="67">
        <v>12.2</v>
      </c>
      <c r="G72" s="44">
        <f t="shared" si="3"/>
        <v>3.7162419300033975</v>
      </c>
      <c r="H72" s="17"/>
      <c r="I72" s="47" t="str">
        <f t="shared" si="4"/>
        <v>-</v>
      </c>
      <c r="J72" s="18"/>
    </row>
    <row r="73" spans="2:10">
      <c r="B73" s="14"/>
      <c r="C73" s="79" t="s">
        <v>180</v>
      </c>
      <c r="D73" s="67">
        <v>19.8</v>
      </c>
      <c r="E73" s="40">
        <f t="shared" si="2"/>
        <v>1.0276758409785933</v>
      </c>
      <c r="F73" s="67">
        <v>13.4</v>
      </c>
      <c r="G73" s="44">
        <f t="shared" si="3"/>
        <v>4.1107033639143733</v>
      </c>
      <c r="H73" s="17"/>
      <c r="I73" s="47" t="str">
        <f t="shared" si="4"/>
        <v>-</v>
      </c>
      <c r="J73" s="18"/>
    </row>
    <row r="74" spans="2:10">
      <c r="B74" s="14"/>
      <c r="C74" s="79" t="s">
        <v>179</v>
      </c>
      <c r="D74" s="67">
        <v>23.3</v>
      </c>
      <c r="E74" s="40">
        <f t="shared" si="2"/>
        <v>1.2093357118586476</v>
      </c>
      <c r="F74" s="67">
        <v>15.9</v>
      </c>
      <c r="G74" s="44">
        <f t="shared" si="3"/>
        <v>4.8373428474345905</v>
      </c>
      <c r="H74" s="17"/>
      <c r="I74" s="47" t="str">
        <f t="shared" si="4"/>
        <v>-</v>
      </c>
      <c r="J74" s="18"/>
    </row>
    <row r="75" spans="2:10">
      <c r="B75" s="14"/>
      <c r="C75" s="79" t="s">
        <v>150</v>
      </c>
      <c r="D75" s="67">
        <v>19.899999999999999</v>
      </c>
      <c r="E75" s="40">
        <f t="shared" si="2"/>
        <v>1.0328661230037377</v>
      </c>
      <c r="F75" s="67">
        <v>12.2</v>
      </c>
      <c r="G75" s="44">
        <f t="shared" si="3"/>
        <v>4.1314644920149508</v>
      </c>
      <c r="H75" s="17"/>
      <c r="I75" s="47" t="str">
        <f t="shared" si="4"/>
        <v>-</v>
      </c>
      <c r="J75" s="18"/>
    </row>
    <row r="76" spans="2:10">
      <c r="B76" s="14"/>
      <c r="C76" s="79" t="s">
        <v>151</v>
      </c>
      <c r="D76" s="67">
        <v>24.6</v>
      </c>
      <c r="E76" s="40">
        <f t="shared" si="2"/>
        <v>1.276809378185525</v>
      </c>
      <c r="F76" s="68">
        <v>15</v>
      </c>
      <c r="G76" s="44">
        <f t="shared" si="3"/>
        <v>5.1072375127420999</v>
      </c>
      <c r="H76" s="17"/>
      <c r="I76" s="47" t="str">
        <f t="shared" si="4"/>
        <v>-</v>
      </c>
      <c r="J76" s="18"/>
    </row>
    <row r="77" spans="2:10">
      <c r="B77" s="14"/>
      <c r="C77" s="79" t="s">
        <v>152</v>
      </c>
      <c r="D77" s="67">
        <v>29.1</v>
      </c>
      <c r="E77" s="40">
        <f t="shared" si="2"/>
        <v>1.5103720693170235</v>
      </c>
      <c r="F77" s="67">
        <v>17.8</v>
      </c>
      <c r="G77" s="44">
        <f t="shared" si="3"/>
        <v>6.041488277268094</v>
      </c>
      <c r="H77" s="17"/>
      <c r="I77" s="47" t="str">
        <f t="shared" si="4"/>
        <v>-</v>
      </c>
      <c r="J77" s="18"/>
    </row>
    <row r="78" spans="2:10">
      <c r="B78" s="14"/>
      <c r="C78" s="79" t="s">
        <v>178</v>
      </c>
      <c r="D78" s="67">
        <v>35.6</v>
      </c>
      <c r="E78" s="41">
        <f t="shared" si="2"/>
        <v>1.8477404009514102</v>
      </c>
      <c r="F78" s="67">
        <v>21.9</v>
      </c>
      <c r="G78" s="45">
        <f t="shared" ref="G78" si="5">D78/$F$26</f>
        <v>7.3909616038056409</v>
      </c>
      <c r="H78" s="17"/>
      <c r="I78" s="48" t="str">
        <f t="shared" ref="I78" si="6">IF($F$33&lt;&gt;"",D78/$F$34,"-")</f>
        <v>-</v>
      </c>
      <c r="J78" s="18"/>
    </row>
    <row r="79" spans="2:10">
      <c r="B79" s="14"/>
      <c r="C79" s="17"/>
      <c r="D79" s="29"/>
      <c r="E79" s="28"/>
      <c r="F79" s="29"/>
      <c r="G79" s="31"/>
      <c r="H79" s="32"/>
      <c r="I79" s="31"/>
      <c r="J79" s="18"/>
    </row>
    <row r="80" spans="2:10">
      <c r="B80" s="14"/>
      <c r="C80" s="70" t="s">
        <v>261</v>
      </c>
      <c r="D80" s="29"/>
      <c r="E80" s="28"/>
      <c r="F80" s="29"/>
      <c r="G80" s="31"/>
      <c r="H80" s="32"/>
      <c r="I80" s="31"/>
      <c r="J80" s="18"/>
    </row>
    <row r="81" spans="2:10">
      <c r="B81" s="14"/>
      <c r="C81" s="79" t="s">
        <v>153</v>
      </c>
      <c r="D81" s="67">
        <v>4.04</v>
      </c>
      <c r="E81" s="39">
        <f>D81/$F$24</f>
        <v>0.20968739381583418</v>
      </c>
      <c r="F81" s="67">
        <v>3.37</v>
      </c>
      <c r="G81" s="43">
        <f t="shared" ref="G81:G97" si="7">D81/$F$26</f>
        <v>0.83874957526333671</v>
      </c>
      <c r="H81" s="17"/>
      <c r="I81" s="46" t="str">
        <f t="shared" ref="I81:I97" si="8">IF($F$33&lt;&gt;"",D81/$F$34,"-")</f>
        <v>-</v>
      </c>
      <c r="J81" s="18"/>
    </row>
    <row r="82" spans="2:10">
      <c r="B82" s="14"/>
      <c r="C82" s="79" t="s">
        <v>177</v>
      </c>
      <c r="D82" s="67">
        <v>4.25</v>
      </c>
      <c r="E82" s="40">
        <f t="shared" ref="E82:E97" si="9">D82/$F$24</f>
        <v>0.22058698606863744</v>
      </c>
      <c r="F82" s="67">
        <v>3.76</v>
      </c>
      <c r="G82" s="44">
        <f t="shared" si="7"/>
        <v>0.88234794427454977</v>
      </c>
      <c r="H82" s="17"/>
      <c r="I82" s="47" t="str">
        <f t="shared" si="8"/>
        <v>-</v>
      </c>
      <c r="J82" s="18"/>
    </row>
    <row r="83" spans="2:10">
      <c r="B83" s="14"/>
      <c r="C83" s="79" t="s">
        <v>176</v>
      </c>
      <c r="D83" s="67">
        <v>5.03</v>
      </c>
      <c r="E83" s="40">
        <f t="shared" si="9"/>
        <v>0.26107118586476386</v>
      </c>
      <c r="F83" s="67">
        <v>4.46</v>
      </c>
      <c r="G83" s="44">
        <f t="shared" si="7"/>
        <v>1.0442847434590554</v>
      </c>
      <c r="H83" s="17"/>
      <c r="I83" s="47" t="str">
        <f t="shared" si="8"/>
        <v>-</v>
      </c>
      <c r="J83" s="18"/>
    </row>
    <row r="84" spans="2:10">
      <c r="B84" s="14"/>
      <c r="C84" s="79" t="s">
        <v>154</v>
      </c>
      <c r="D84" s="67">
        <v>5.14</v>
      </c>
      <c r="E84" s="40">
        <f t="shared" si="9"/>
        <v>0.26678049609242266</v>
      </c>
      <c r="F84" s="67">
        <v>4.3499999999999996</v>
      </c>
      <c r="G84" s="44">
        <f t="shared" si="7"/>
        <v>1.0671219843696906</v>
      </c>
      <c r="H84" s="17"/>
      <c r="I84" s="47" t="str">
        <f t="shared" si="8"/>
        <v>-</v>
      </c>
      <c r="J84" s="18"/>
    </row>
    <row r="85" spans="2:10">
      <c r="B85" s="14"/>
      <c r="C85" s="79" t="s">
        <v>175</v>
      </c>
      <c r="D85" s="67">
        <v>7.01</v>
      </c>
      <c r="E85" s="40">
        <f t="shared" si="9"/>
        <v>0.36383876996262315</v>
      </c>
      <c r="F85" s="67">
        <v>5.41</v>
      </c>
      <c r="G85" s="44">
        <f t="shared" si="7"/>
        <v>1.4553550798504926</v>
      </c>
      <c r="H85" s="17"/>
      <c r="I85" s="47" t="str">
        <f t="shared" si="8"/>
        <v>-</v>
      </c>
      <c r="J85" s="18"/>
    </row>
    <row r="86" spans="2:10">
      <c r="B86" s="14"/>
      <c r="C86" s="79" t="s">
        <v>155</v>
      </c>
      <c r="D86" s="67">
        <v>8.01</v>
      </c>
      <c r="E86" s="40">
        <f t="shared" si="9"/>
        <v>0.41574159021406726</v>
      </c>
      <c r="F86" s="67">
        <v>5.65</v>
      </c>
      <c r="G86" s="44">
        <f t="shared" si="7"/>
        <v>1.662966360856269</v>
      </c>
      <c r="H86" s="17"/>
      <c r="I86" s="47" t="str">
        <f t="shared" si="8"/>
        <v>-</v>
      </c>
      <c r="J86" s="18"/>
    </row>
    <row r="87" spans="2:10">
      <c r="B87" s="14"/>
      <c r="C87" s="79" t="s">
        <v>156</v>
      </c>
      <c r="D87" s="67">
        <v>10.4</v>
      </c>
      <c r="E87" s="40">
        <f t="shared" si="9"/>
        <v>0.53978933061501866</v>
      </c>
      <c r="F87" s="67">
        <v>7.39</v>
      </c>
      <c r="G87" s="44">
        <f t="shared" si="7"/>
        <v>2.1591573224600746</v>
      </c>
      <c r="H87" s="17"/>
      <c r="I87" s="47" t="str">
        <f t="shared" si="8"/>
        <v>-</v>
      </c>
      <c r="J87" s="18"/>
    </row>
    <row r="88" spans="2:10">
      <c r="B88" s="14"/>
      <c r="C88" s="79" t="s">
        <v>174</v>
      </c>
      <c r="D88" s="67">
        <v>8.73</v>
      </c>
      <c r="E88" s="40">
        <f t="shared" si="9"/>
        <v>0.45311162079510703</v>
      </c>
      <c r="F88" s="67">
        <v>5.41</v>
      </c>
      <c r="G88" s="44">
        <f t="shared" si="7"/>
        <v>1.8124464831804281</v>
      </c>
      <c r="H88" s="17"/>
      <c r="I88" s="47" t="str">
        <f t="shared" si="8"/>
        <v>-</v>
      </c>
      <c r="J88" s="18"/>
    </row>
    <row r="89" spans="2:10">
      <c r="B89" s="14"/>
      <c r="C89" s="79" t="s">
        <v>173</v>
      </c>
      <c r="D89" s="67">
        <v>11.4</v>
      </c>
      <c r="E89" s="40">
        <f t="shared" si="9"/>
        <v>0.59169215086646276</v>
      </c>
      <c r="F89" s="67">
        <v>7.07</v>
      </c>
      <c r="G89" s="44">
        <f t="shared" si="7"/>
        <v>2.3667686034658511</v>
      </c>
      <c r="H89" s="17"/>
      <c r="I89" s="47" t="str">
        <f t="shared" si="8"/>
        <v>-</v>
      </c>
      <c r="J89" s="18"/>
    </row>
    <row r="90" spans="2:10">
      <c r="B90" s="14"/>
      <c r="C90" s="79" t="s">
        <v>172</v>
      </c>
      <c r="D90" s="67">
        <v>10.7</v>
      </c>
      <c r="E90" s="40">
        <f t="shared" si="9"/>
        <v>0.5553601766904519</v>
      </c>
      <c r="F90" s="67">
        <v>7.36</v>
      </c>
      <c r="G90" s="44">
        <f t="shared" si="7"/>
        <v>2.2214407067618076</v>
      </c>
      <c r="H90" s="17"/>
      <c r="I90" s="47" t="str">
        <f t="shared" si="8"/>
        <v>-</v>
      </c>
      <c r="J90" s="18"/>
    </row>
    <row r="91" spans="2:10">
      <c r="B91" s="14"/>
      <c r="C91" s="79" t="s">
        <v>171</v>
      </c>
      <c r="D91" s="67">
        <v>13.8</v>
      </c>
      <c r="E91" s="40">
        <f t="shared" si="9"/>
        <v>0.7162589194699287</v>
      </c>
      <c r="F91" s="67">
        <v>6.84</v>
      </c>
      <c r="G91" s="44">
        <f t="shared" si="7"/>
        <v>2.8650356778797148</v>
      </c>
      <c r="H91" s="17"/>
      <c r="I91" s="47" t="str">
        <f t="shared" si="8"/>
        <v>-</v>
      </c>
      <c r="J91" s="18"/>
    </row>
    <row r="92" spans="2:10">
      <c r="B92" s="14"/>
      <c r="C92" s="79" t="s">
        <v>170</v>
      </c>
      <c r="D92" s="67">
        <v>18.2</v>
      </c>
      <c r="E92" s="40">
        <f t="shared" si="9"/>
        <v>0.94463132857628263</v>
      </c>
      <c r="F92" s="67">
        <v>8.9700000000000006</v>
      </c>
      <c r="G92" s="44">
        <f t="shared" si="7"/>
        <v>3.7785253143051305</v>
      </c>
      <c r="H92" s="17"/>
      <c r="I92" s="47" t="str">
        <f t="shared" si="8"/>
        <v>-</v>
      </c>
      <c r="J92" s="18"/>
    </row>
    <row r="93" spans="2:10">
      <c r="B93" s="14"/>
      <c r="C93" s="79" t="s">
        <v>157</v>
      </c>
      <c r="D93" s="67">
        <v>16.600000000000001</v>
      </c>
      <c r="E93" s="40">
        <f t="shared" si="9"/>
        <v>0.86158681617397226</v>
      </c>
      <c r="F93" s="67">
        <v>8.77</v>
      </c>
      <c r="G93" s="44">
        <f t="shared" si="7"/>
        <v>3.446347264695889</v>
      </c>
      <c r="H93" s="17"/>
      <c r="I93" s="47" t="str">
        <f t="shared" si="8"/>
        <v>-</v>
      </c>
      <c r="J93" s="18"/>
    </row>
    <row r="94" spans="2:10">
      <c r="B94" s="14"/>
      <c r="C94" s="79" t="s">
        <v>158</v>
      </c>
      <c r="D94" s="67">
        <v>18.899999999999999</v>
      </c>
      <c r="E94" s="40">
        <f t="shared" si="9"/>
        <v>0.98096330275229349</v>
      </c>
      <c r="F94" s="67">
        <v>9.94</v>
      </c>
      <c r="G94" s="44">
        <f t="shared" si="7"/>
        <v>3.9238532110091739</v>
      </c>
      <c r="H94" s="17"/>
      <c r="I94" s="47" t="str">
        <f t="shared" si="8"/>
        <v>-</v>
      </c>
      <c r="J94" s="18"/>
    </row>
    <row r="95" spans="2:10">
      <c r="B95" s="14"/>
      <c r="C95" s="79" t="s">
        <v>159</v>
      </c>
      <c r="D95" s="67">
        <v>23.2</v>
      </c>
      <c r="E95" s="40">
        <f t="shared" si="9"/>
        <v>1.2041454298335033</v>
      </c>
      <c r="F95" s="67">
        <v>12.3</v>
      </c>
      <c r="G95" s="44">
        <f t="shared" si="7"/>
        <v>4.816581719334013</v>
      </c>
      <c r="H95" s="17"/>
      <c r="I95" s="47" t="str">
        <f t="shared" si="8"/>
        <v>-</v>
      </c>
      <c r="J95" s="18"/>
    </row>
    <row r="96" spans="2:10">
      <c r="B96" s="14"/>
      <c r="C96" s="79" t="s">
        <v>160</v>
      </c>
      <c r="D96" s="67">
        <v>19.3</v>
      </c>
      <c r="E96" s="40">
        <f t="shared" si="9"/>
        <v>1.0017244308528712</v>
      </c>
      <c r="F96" s="67">
        <v>10.6</v>
      </c>
      <c r="G96" s="44">
        <f t="shared" si="7"/>
        <v>4.0068977234114849</v>
      </c>
      <c r="H96" s="17"/>
      <c r="I96" s="47" t="str">
        <f t="shared" si="8"/>
        <v>-</v>
      </c>
      <c r="J96" s="18"/>
    </row>
    <row r="97" spans="2:10">
      <c r="B97" s="14"/>
      <c r="C97" s="79" t="s">
        <v>161</v>
      </c>
      <c r="D97" s="67">
        <v>23.8</v>
      </c>
      <c r="E97" s="40">
        <f t="shared" si="9"/>
        <v>1.2352871219843697</v>
      </c>
      <c r="F97" s="68">
        <v>13</v>
      </c>
      <c r="G97" s="44">
        <f t="shared" si="7"/>
        <v>4.941148487937479</v>
      </c>
      <c r="H97" s="17"/>
      <c r="I97" s="47" t="str">
        <f t="shared" si="8"/>
        <v>-</v>
      </c>
      <c r="J97" s="18"/>
    </row>
    <row r="98" spans="2:10">
      <c r="B98" s="14"/>
      <c r="C98" s="79" t="s">
        <v>162</v>
      </c>
      <c r="D98" s="68">
        <v>28</v>
      </c>
      <c r="E98" s="41">
        <f t="shared" ref="E98" si="10">D98/$F$24</f>
        <v>1.4532789670404349</v>
      </c>
      <c r="F98" s="67">
        <v>15.4</v>
      </c>
      <c r="G98" s="45">
        <f t="shared" ref="G98" si="11">D98/$F$26</f>
        <v>5.8131158681617396</v>
      </c>
      <c r="H98" s="17"/>
      <c r="I98" s="48" t="str">
        <f t="shared" ref="I98" si="12">IF($F$33&lt;&gt;"",D98/$F$34,"-")</f>
        <v>-</v>
      </c>
      <c r="J98" s="18"/>
    </row>
    <row r="99" spans="2:10">
      <c r="B99" s="14"/>
      <c r="C99" s="32"/>
      <c r="D99" s="65"/>
      <c r="E99" s="28"/>
      <c r="F99" s="16"/>
      <c r="G99" s="32"/>
      <c r="H99" s="32"/>
      <c r="I99" s="32"/>
      <c r="J99" s="18"/>
    </row>
    <row r="100" spans="2:10">
      <c r="B100" s="14"/>
      <c r="C100" s="70" t="s">
        <v>26</v>
      </c>
      <c r="D100" s="29"/>
      <c r="E100" s="28"/>
      <c r="F100" s="29"/>
      <c r="J100" s="18"/>
    </row>
    <row r="101" spans="2:10">
      <c r="B101" s="14"/>
      <c r="C101" s="79" t="s">
        <v>196</v>
      </c>
      <c r="D101" s="67">
        <v>1.81</v>
      </c>
      <c r="E101" s="39">
        <f>D101/$F$24</f>
        <v>9.3944104655113839E-2</v>
      </c>
      <c r="F101" s="67">
        <v>1.68</v>
      </c>
      <c r="G101" s="43">
        <f t="shared" ref="G101:G132" si="13">D101/$F$26</f>
        <v>0.37577641862045535</v>
      </c>
      <c r="H101" s="17"/>
      <c r="I101" s="46" t="str">
        <f t="shared" ref="I101:I132" si="14">IF($F$33&lt;&gt;"",D101/$F$34,"-")</f>
        <v>-</v>
      </c>
      <c r="J101" s="18"/>
    </row>
    <row r="102" spans="2:10">
      <c r="B102" s="14"/>
      <c r="C102" s="79" t="s">
        <v>96</v>
      </c>
      <c r="D102" s="69">
        <v>2.1</v>
      </c>
      <c r="E102" s="40">
        <f t="shared" ref="E102:E132" si="15">D102/$F$24</f>
        <v>0.10899592252803263</v>
      </c>
      <c r="F102" s="67">
        <v>2.0299999999999998</v>
      </c>
      <c r="G102" s="44">
        <f t="shared" si="13"/>
        <v>0.43598369011213051</v>
      </c>
      <c r="H102" s="17"/>
      <c r="I102" s="47" t="str">
        <f t="shared" si="14"/>
        <v>-</v>
      </c>
      <c r="J102" s="18"/>
    </row>
    <row r="103" spans="2:10">
      <c r="B103" s="14"/>
      <c r="C103" s="79" t="s">
        <v>97</v>
      </c>
      <c r="D103" s="67">
        <v>2.34</v>
      </c>
      <c r="E103" s="40">
        <f t="shared" si="15"/>
        <v>0.1214525993883792</v>
      </c>
      <c r="F103" s="67">
        <v>2.36</v>
      </c>
      <c r="G103" s="44">
        <f t="shared" si="13"/>
        <v>0.48581039755351679</v>
      </c>
      <c r="H103" s="17"/>
      <c r="I103" s="47" t="str">
        <f t="shared" si="14"/>
        <v>-</v>
      </c>
      <c r="J103" s="18"/>
    </row>
    <row r="104" spans="2:10">
      <c r="B104" s="14"/>
      <c r="C104" s="79" t="s">
        <v>98</v>
      </c>
      <c r="D104" s="67">
        <v>3.47</v>
      </c>
      <c r="E104" s="40">
        <f t="shared" si="15"/>
        <v>0.18010278627251106</v>
      </c>
      <c r="F104" s="67">
        <v>2.31</v>
      </c>
      <c r="G104" s="44">
        <f t="shared" si="13"/>
        <v>0.72041114509004422</v>
      </c>
      <c r="H104" s="17"/>
      <c r="I104" s="47" t="str">
        <f t="shared" si="14"/>
        <v>-</v>
      </c>
      <c r="J104" s="18"/>
    </row>
    <row r="105" spans="2:10">
      <c r="B105" s="14"/>
      <c r="C105" s="79" t="s">
        <v>99</v>
      </c>
      <c r="D105" s="67">
        <v>4.1100000000000003</v>
      </c>
      <c r="E105" s="40">
        <f t="shared" si="15"/>
        <v>0.21332059123343527</v>
      </c>
      <c r="F105" s="67">
        <v>2.82</v>
      </c>
      <c r="G105" s="44">
        <f t="shared" si="13"/>
        <v>0.8532823649337411</v>
      </c>
      <c r="H105" s="17"/>
      <c r="I105" s="47" t="str">
        <f t="shared" si="14"/>
        <v>-</v>
      </c>
      <c r="J105" s="18"/>
    </row>
    <row r="106" spans="2:10">
      <c r="B106" s="14"/>
      <c r="C106" s="79" t="s">
        <v>100</v>
      </c>
      <c r="D106" s="67">
        <v>4.66</v>
      </c>
      <c r="E106" s="40">
        <f t="shared" si="15"/>
        <v>0.24186714237172954</v>
      </c>
      <c r="F106" s="67">
        <v>3.3</v>
      </c>
      <c r="G106" s="44">
        <f t="shared" si="13"/>
        <v>0.96746856948691817</v>
      </c>
      <c r="H106" s="17"/>
      <c r="I106" s="47" t="str">
        <f t="shared" si="14"/>
        <v>-</v>
      </c>
      <c r="J106" s="18"/>
    </row>
    <row r="107" spans="2:10">
      <c r="B107" s="14"/>
      <c r="C107" s="79" t="s">
        <v>101</v>
      </c>
      <c r="D107" s="67">
        <v>5.54</v>
      </c>
      <c r="E107" s="40">
        <f t="shared" si="15"/>
        <v>0.28754162419300033</v>
      </c>
      <c r="F107" s="67">
        <v>4.2</v>
      </c>
      <c r="G107" s="44">
        <f t="shared" si="13"/>
        <v>1.1501664967720013</v>
      </c>
      <c r="H107" s="17"/>
      <c r="I107" s="47" t="str">
        <f t="shared" si="14"/>
        <v>-</v>
      </c>
      <c r="J107" s="18"/>
    </row>
    <row r="108" spans="2:10">
      <c r="B108" s="14"/>
      <c r="C108" s="79" t="s">
        <v>102</v>
      </c>
      <c r="D108" s="67">
        <v>5.66</v>
      </c>
      <c r="E108" s="40">
        <f t="shared" si="15"/>
        <v>0.29376996262317362</v>
      </c>
      <c r="F108" s="67">
        <v>2.93</v>
      </c>
      <c r="G108" s="44">
        <f t="shared" si="13"/>
        <v>1.1750798504926945</v>
      </c>
      <c r="H108" s="17"/>
      <c r="I108" s="47" t="str">
        <f t="shared" si="14"/>
        <v>-</v>
      </c>
      <c r="J108" s="18"/>
    </row>
    <row r="109" spans="2:10">
      <c r="B109" s="14"/>
      <c r="C109" s="79" t="s">
        <v>103</v>
      </c>
      <c r="D109" s="67">
        <v>6.78</v>
      </c>
      <c r="E109" s="40">
        <f t="shared" si="15"/>
        <v>0.35190112130479106</v>
      </c>
      <c r="F109" s="67">
        <v>3.6</v>
      </c>
      <c r="G109" s="44">
        <f t="shared" si="13"/>
        <v>1.4076044852191643</v>
      </c>
      <c r="H109" s="17"/>
      <c r="I109" s="47" t="str">
        <f t="shared" si="14"/>
        <v>-</v>
      </c>
      <c r="J109" s="18"/>
    </row>
    <row r="110" spans="2:10">
      <c r="B110" s="14"/>
      <c r="C110" s="79" t="s">
        <v>104</v>
      </c>
      <c r="D110" s="67">
        <v>7.79</v>
      </c>
      <c r="E110" s="40">
        <f t="shared" si="15"/>
        <v>0.4043229697587496</v>
      </c>
      <c r="F110" s="67">
        <v>4.25</v>
      </c>
      <c r="G110" s="44">
        <f t="shared" si="13"/>
        <v>1.6172918790349984</v>
      </c>
      <c r="H110" s="17"/>
      <c r="I110" s="47" t="str">
        <f t="shared" si="14"/>
        <v>-</v>
      </c>
      <c r="J110" s="18"/>
    </row>
    <row r="111" spans="2:10">
      <c r="B111" s="14"/>
      <c r="C111" s="79" t="s">
        <v>105</v>
      </c>
      <c r="D111" s="67">
        <v>9.49</v>
      </c>
      <c r="E111" s="40">
        <f t="shared" si="15"/>
        <v>0.49255776418620456</v>
      </c>
      <c r="F111" s="67">
        <v>5.45</v>
      </c>
      <c r="G111" s="44">
        <f t="shared" si="13"/>
        <v>1.9702310567448182</v>
      </c>
      <c r="H111" s="17"/>
      <c r="I111" s="47" t="str">
        <f t="shared" si="14"/>
        <v>-</v>
      </c>
      <c r="J111" s="18"/>
    </row>
    <row r="112" spans="2:10">
      <c r="B112" s="14"/>
      <c r="C112" s="79" t="s">
        <v>106</v>
      </c>
      <c r="D112" s="67">
        <v>10.8</v>
      </c>
      <c r="E112" s="40">
        <f t="shared" si="15"/>
        <v>0.56055045871559639</v>
      </c>
      <c r="F112" s="67">
        <v>6.56</v>
      </c>
      <c r="G112" s="44">
        <f t="shared" si="13"/>
        <v>2.2422018348623856</v>
      </c>
      <c r="H112" s="17"/>
      <c r="I112" s="47" t="str">
        <f t="shared" si="14"/>
        <v>-</v>
      </c>
      <c r="J112" s="18"/>
    </row>
    <row r="113" spans="2:10">
      <c r="B113" s="14"/>
      <c r="C113" s="79" t="s">
        <v>197</v>
      </c>
      <c r="D113" s="67">
        <v>8.3800000000000008</v>
      </c>
      <c r="E113" s="40">
        <f t="shared" si="15"/>
        <v>0.43494563370710165</v>
      </c>
      <c r="F113" s="67">
        <v>3.56</v>
      </c>
      <c r="G113" s="44">
        <f t="shared" si="13"/>
        <v>1.7397825348284066</v>
      </c>
      <c r="H113" s="17"/>
      <c r="I113" s="47" t="str">
        <f t="shared" si="14"/>
        <v>-</v>
      </c>
      <c r="J113" s="18"/>
    </row>
    <row r="114" spans="2:10">
      <c r="B114" s="14"/>
      <c r="C114" s="79" t="s">
        <v>198</v>
      </c>
      <c r="D114" s="67">
        <v>10.1</v>
      </c>
      <c r="E114" s="40">
        <f t="shared" si="15"/>
        <v>0.52421848453958542</v>
      </c>
      <c r="F114" s="67">
        <v>4.3899999999999997</v>
      </c>
      <c r="G114" s="44">
        <f t="shared" si="13"/>
        <v>2.0968739381583417</v>
      </c>
      <c r="H114" s="17"/>
      <c r="I114" s="47" t="str">
        <f t="shared" si="14"/>
        <v>-</v>
      </c>
      <c r="J114" s="18"/>
    </row>
    <row r="115" spans="2:10">
      <c r="B115" s="14"/>
      <c r="C115" s="79" t="s">
        <v>107</v>
      </c>
      <c r="D115" s="67">
        <v>11.7</v>
      </c>
      <c r="E115" s="40">
        <f t="shared" si="15"/>
        <v>0.607262996941896</v>
      </c>
      <c r="F115" s="67">
        <v>5.19</v>
      </c>
      <c r="G115" s="44">
        <f t="shared" si="13"/>
        <v>2.429051987767584</v>
      </c>
      <c r="H115" s="17"/>
      <c r="I115" s="47" t="str">
        <f t="shared" si="14"/>
        <v>-</v>
      </c>
      <c r="J115" s="18"/>
    </row>
    <row r="116" spans="2:10">
      <c r="B116" s="14"/>
      <c r="C116" s="79" t="s">
        <v>108</v>
      </c>
      <c r="D116" s="67">
        <v>14.5</v>
      </c>
      <c r="E116" s="40">
        <f t="shared" si="15"/>
        <v>0.75259089364593956</v>
      </c>
      <c r="F116" s="67">
        <v>6.71</v>
      </c>
      <c r="G116" s="44">
        <f t="shared" si="13"/>
        <v>3.0103635745837583</v>
      </c>
      <c r="H116" s="17"/>
      <c r="I116" s="47" t="str">
        <f t="shared" si="14"/>
        <v>-</v>
      </c>
      <c r="J116" s="18"/>
    </row>
    <row r="117" spans="2:10">
      <c r="B117" s="14"/>
      <c r="C117" s="79" t="s">
        <v>109</v>
      </c>
      <c r="D117" s="67">
        <v>16.8</v>
      </c>
      <c r="E117" s="40">
        <f t="shared" si="15"/>
        <v>0.87196738022426101</v>
      </c>
      <c r="F117" s="67">
        <v>8.1300000000000008</v>
      </c>
      <c r="G117" s="44">
        <f t="shared" si="13"/>
        <v>3.4878695208970441</v>
      </c>
      <c r="H117" s="17"/>
      <c r="I117" s="47" t="str">
        <f t="shared" si="14"/>
        <v>-</v>
      </c>
      <c r="J117" s="18"/>
    </row>
    <row r="118" spans="2:10">
      <c r="B118" s="14"/>
      <c r="C118" s="79" t="s">
        <v>142</v>
      </c>
      <c r="D118" s="67">
        <v>18.7</v>
      </c>
      <c r="E118" s="40">
        <f t="shared" si="15"/>
        <v>0.97058273870200473</v>
      </c>
      <c r="F118" s="67">
        <v>9.4499999999999993</v>
      </c>
      <c r="G118" s="44">
        <f t="shared" si="13"/>
        <v>3.8823309548080189</v>
      </c>
      <c r="H118" s="17"/>
      <c r="I118" s="47" t="str">
        <f t="shared" si="14"/>
        <v>-</v>
      </c>
      <c r="J118" s="18"/>
    </row>
    <row r="119" spans="2:10">
      <c r="B119" s="14"/>
      <c r="C119" s="79" t="s">
        <v>199</v>
      </c>
      <c r="D119" s="67">
        <v>18.100000000000001</v>
      </c>
      <c r="E119" s="40">
        <f t="shared" si="15"/>
        <v>0.93944104655113836</v>
      </c>
      <c r="F119" s="67">
        <v>9.5500000000000007</v>
      </c>
      <c r="G119" s="44">
        <f t="shared" si="13"/>
        <v>3.7577641862045534</v>
      </c>
      <c r="H119" s="17"/>
      <c r="I119" s="47" t="str">
        <f t="shared" si="14"/>
        <v>-</v>
      </c>
      <c r="J119" s="18"/>
    </row>
    <row r="120" spans="2:10">
      <c r="B120" s="14"/>
      <c r="C120" s="79" t="s">
        <v>200</v>
      </c>
      <c r="D120" s="67">
        <v>14.1</v>
      </c>
      <c r="E120" s="40">
        <f t="shared" si="15"/>
        <v>0.73182976554536183</v>
      </c>
      <c r="F120" s="67">
        <v>5.17</v>
      </c>
      <c r="G120" s="44">
        <f t="shared" si="13"/>
        <v>2.9273190621814473</v>
      </c>
      <c r="H120" s="17"/>
      <c r="I120" s="47" t="str">
        <f t="shared" si="14"/>
        <v>-</v>
      </c>
      <c r="J120" s="18"/>
    </row>
    <row r="121" spans="2:10">
      <c r="B121" s="14"/>
      <c r="C121" s="79" t="s">
        <v>110</v>
      </c>
      <c r="D121" s="67">
        <v>16.399999999999999</v>
      </c>
      <c r="E121" s="40">
        <f t="shared" si="15"/>
        <v>0.85120625212368328</v>
      </c>
      <c r="F121" s="67">
        <v>6.13</v>
      </c>
      <c r="G121" s="44">
        <f t="shared" si="13"/>
        <v>3.4048250084947331</v>
      </c>
      <c r="H121" s="17"/>
      <c r="I121" s="47" t="str">
        <f t="shared" si="14"/>
        <v>-</v>
      </c>
      <c r="J121" s="18"/>
    </row>
    <row r="122" spans="2:10">
      <c r="B122" s="14"/>
      <c r="C122" s="79" t="s">
        <v>111</v>
      </c>
      <c r="D122" s="68">
        <v>19</v>
      </c>
      <c r="E122" s="40">
        <f t="shared" si="15"/>
        <v>0.98615358477743797</v>
      </c>
      <c r="F122" s="67">
        <v>7.24</v>
      </c>
      <c r="G122" s="44">
        <f t="shared" si="13"/>
        <v>3.9446143391097519</v>
      </c>
      <c r="H122" s="17"/>
      <c r="I122" s="47" t="str">
        <f t="shared" si="14"/>
        <v>-</v>
      </c>
      <c r="J122" s="18"/>
    </row>
    <row r="123" spans="2:10">
      <c r="B123" s="14"/>
      <c r="C123" s="79" t="s">
        <v>201</v>
      </c>
      <c r="D123" s="67">
        <v>20.6</v>
      </c>
      <c r="E123" s="40">
        <f t="shared" si="15"/>
        <v>1.0691980971797486</v>
      </c>
      <c r="F123" s="67">
        <v>7.97</v>
      </c>
      <c r="G123" s="44">
        <f t="shared" si="13"/>
        <v>4.2767923887189943</v>
      </c>
      <c r="H123" s="17"/>
      <c r="I123" s="47" t="str">
        <f t="shared" si="14"/>
        <v>-</v>
      </c>
      <c r="J123" s="18"/>
    </row>
    <row r="124" spans="2:10">
      <c r="B124" s="14"/>
      <c r="C124" s="79" t="s">
        <v>112</v>
      </c>
      <c r="D124" s="67">
        <v>24.2</v>
      </c>
      <c r="E124" s="40">
        <f t="shared" si="15"/>
        <v>1.2560482500849472</v>
      </c>
      <c r="F124" s="67">
        <v>9.6999999999999993</v>
      </c>
      <c r="G124" s="44">
        <f t="shared" si="13"/>
        <v>5.024193000339789</v>
      </c>
      <c r="H124" s="17"/>
      <c r="I124" s="47" t="str">
        <f t="shared" si="14"/>
        <v>-</v>
      </c>
      <c r="J124" s="18"/>
    </row>
    <row r="125" spans="2:10">
      <c r="B125" s="14"/>
      <c r="C125" s="79" t="s">
        <v>144</v>
      </c>
      <c r="D125" s="67">
        <v>27.2</v>
      </c>
      <c r="E125" s="40">
        <f t="shared" si="15"/>
        <v>1.4117567108392797</v>
      </c>
      <c r="F125" s="67">
        <v>11.3</v>
      </c>
      <c r="G125" s="44">
        <f t="shared" si="13"/>
        <v>5.6470268433571187</v>
      </c>
      <c r="H125" s="17"/>
      <c r="I125" s="47" t="str">
        <f t="shared" si="14"/>
        <v>-</v>
      </c>
      <c r="J125" s="18"/>
    </row>
    <row r="126" spans="2:10">
      <c r="B126" s="14"/>
      <c r="C126" s="79" t="s">
        <v>202</v>
      </c>
      <c r="D126" s="67">
        <v>26.8</v>
      </c>
      <c r="E126" s="40">
        <f t="shared" si="15"/>
        <v>1.3909955827387019</v>
      </c>
      <c r="F126" s="67">
        <v>11.5</v>
      </c>
      <c r="G126" s="44">
        <f t="shared" si="13"/>
        <v>5.5639823309548078</v>
      </c>
      <c r="H126" s="17"/>
      <c r="I126" s="47" t="str">
        <f t="shared" si="14"/>
        <v>-</v>
      </c>
      <c r="J126" s="18"/>
    </row>
    <row r="127" spans="2:10">
      <c r="B127" s="14"/>
      <c r="C127" s="79" t="s">
        <v>113</v>
      </c>
      <c r="D127" s="68">
        <v>22</v>
      </c>
      <c r="E127" s="40">
        <f t="shared" si="15"/>
        <v>1.1418620455317703</v>
      </c>
      <c r="F127" s="67">
        <v>7.07</v>
      </c>
      <c r="G127" s="44">
        <f t="shared" si="13"/>
        <v>4.5674481821270811</v>
      </c>
      <c r="H127" s="17"/>
      <c r="I127" s="47" t="str">
        <f t="shared" si="14"/>
        <v>-</v>
      </c>
      <c r="J127" s="18"/>
    </row>
    <row r="128" spans="2:10">
      <c r="B128" s="14"/>
      <c r="C128" s="79" t="s">
        <v>114</v>
      </c>
      <c r="D128" s="67">
        <v>25.5</v>
      </c>
      <c r="E128" s="40">
        <f t="shared" si="15"/>
        <v>1.3235219164118246</v>
      </c>
      <c r="F128" s="67">
        <v>8.3699999999999992</v>
      </c>
      <c r="G128" s="44">
        <f t="shared" si="13"/>
        <v>5.2940876656472984</v>
      </c>
      <c r="H128" s="17"/>
      <c r="I128" s="47" t="str">
        <f t="shared" si="14"/>
        <v>-</v>
      </c>
      <c r="J128" s="18"/>
    </row>
    <row r="129" spans="2:10">
      <c r="B129" s="14"/>
      <c r="C129" s="79" t="s">
        <v>203</v>
      </c>
      <c r="D129" s="67">
        <v>27.8</v>
      </c>
      <c r="E129" s="40">
        <f t="shared" si="15"/>
        <v>1.4428984029901462</v>
      </c>
      <c r="F129" s="67">
        <v>9.2200000000000006</v>
      </c>
      <c r="G129" s="44">
        <f t="shared" si="13"/>
        <v>5.7715936119605846</v>
      </c>
      <c r="H129" s="17"/>
      <c r="I129" s="47" t="str">
        <f t="shared" si="14"/>
        <v>-</v>
      </c>
      <c r="J129" s="18"/>
    </row>
    <row r="130" spans="2:10">
      <c r="B130" s="14"/>
      <c r="C130" s="79" t="s">
        <v>115</v>
      </c>
      <c r="D130" s="67">
        <v>32.9</v>
      </c>
      <c r="E130" s="40">
        <f t="shared" si="15"/>
        <v>1.7076027862725109</v>
      </c>
      <c r="F130" s="67">
        <v>11.3</v>
      </c>
      <c r="G130" s="44">
        <f t="shared" si="13"/>
        <v>6.8304111450900438</v>
      </c>
      <c r="H130" s="17"/>
      <c r="I130" s="47" t="str">
        <f t="shared" si="14"/>
        <v>-</v>
      </c>
      <c r="J130" s="18"/>
    </row>
    <row r="131" spans="2:10">
      <c r="B131" s="14"/>
      <c r="C131" s="79" t="s">
        <v>148</v>
      </c>
      <c r="D131" s="67">
        <v>37.299999999999997</v>
      </c>
      <c r="E131" s="40">
        <f t="shared" si="15"/>
        <v>1.9359751953788649</v>
      </c>
      <c r="F131" s="67">
        <v>13.2</v>
      </c>
      <c r="G131" s="44">
        <f t="shared" si="13"/>
        <v>7.7439007815154595</v>
      </c>
      <c r="H131" s="17"/>
      <c r="I131" s="47" t="str">
        <f t="shared" si="14"/>
        <v>-</v>
      </c>
      <c r="J131" s="18"/>
    </row>
    <row r="132" spans="2:10">
      <c r="B132" s="14"/>
      <c r="C132" s="79" t="s">
        <v>204</v>
      </c>
      <c r="D132" s="67">
        <v>37.1</v>
      </c>
      <c r="E132" s="40">
        <f t="shared" si="15"/>
        <v>1.9255946313285763</v>
      </c>
      <c r="F132" s="67">
        <v>13.5</v>
      </c>
      <c r="G132" s="44">
        <f t="shared" si="13"/>
        <v>7.7023785253143053</v>
      </c>
      <c r="H132" s="17"/>
      <c r="I132" s="47" t="str">
        <f t="shared" si="14"/>
        <v>-</v>
      </c>
      <c r="J132" s="18"/>
    </row>
    <row r="133" spans="2:10">
      <c r="B133" s="14"/>
      <c r="C133" s="79" t="s">
        <v>149</v>
      </c>
      <c r="D133" s="67">
        <v>42.1</v>
      </c>
      <c r="E133" s="41">
        <f t="shared" ref="E133" si="16">D133/$F$24</f>
        <v>2.185108732585797</v>
      </c>
      <c r="F133" s="67">
        <v>16.399999999999999</v>
      </c>
      <c r="G133" s="45">
        <f t="shared" ref="G133" si="17">D133/$F$26</f>
        <v>8.7404349303431879</v>
      </c>
      <c r="H133" s="17"/>
      <c r="I133" s="48" t="str">
        <f t="shared" ref="I133" si="18">IF($F$33&lt;&gt;"",D133/$F$34,"-")</f>
        <v>-</v>
      </c>
      <c r="J133" s="18"/>
    </row>
    <row r="134" spans="2:10">
      <c r="B134" s="14"/>
      <c r="C134" s="17"/>
      <c r="D134" s="27"/>
      <c r="E134" s="31"/>
      <c r="F134" s="29"/>
      <c r="J134" s="18"/>
    </row>
    <row r="135" spans="2:10">
      <c r="B135" s="14"/>
      <c r="C135" s="70" t="s">
        <v>259</v>
      </c>
      <c r="D135" s="27"/>
      <c r="E135" s="31"/>
      <c r="F135" s="29"/>
      <c r="J135" s="18"/>
    </row>
    <row r="136" spans="2:10">
      <c r="B136" s="14"/>
      <c r="C136" s="17" t="s">
        <v>205</v>
      </c>
      <c r="D136" s="73">
        <v>2.02</v>
      </c>
      <c r="E136" s="39">
        <f>D136/$F$24</f>
        <v>0.10484369690791709</v>
      </c>
      <c r="F136" s="73">
        <v>1.68</v>
      </c>
      <c r="G136" s="43">
        <f t="shared" ref="G136:G164" si="19">D136/$F$26</f>
        <v>0.41937478763166836</v>
      </c>
      <c r="H136" s="17"/>
      <c r="I136" s="46" t="str">
        <f t="shared" ref="I136:I164" si="20">IF($F$33&lt;&gt;"",D136/$F$34,"-")</f>
        <v>-</v>
      </c>
      <c r="J136" s="18"/>
    </row>
    <row r="137" spans="2:10">
      <c r="B137" s="14"/>
      <c r="C137" s="17" t="s">
        <v>206</v>
      </c>
      <c r="D137" s="73">
        <v>2.35</v>
      </c>
      <c r="E137" s="40">
        <f t="shared" ref="E137:E164" si="21">D137/$F$24</f>
        <v>0.12197162759089365</v>
      </c>
      <c r="F137" s="73">
        <v>2.0299999999999998</v>
      </c>
      <c r="G137" s="44">
        <f t="shared" si="19"/>
        <v>0.48788651036357461</v>
      </c>
      <c r="H137" s="17"/>
      <c r="I137" s="47" t="str">
        <f t="shared" si="20"/>
        <v>-</v>
      </c>
      <c r="J137" s="18"/>
    </row>
    <row r="138" spans="2:10">
      <c r="B138" s="14"/>
      <c r="C138" s="17" t="s">
        <v>207</v>
      </c>
      <c r="D138" s="74">
        <v>2.6</v>
      </c>
      <c r="E138" s="40">
        <f t="shared" si="21"/>
        <v>0.13494733265375466</v>
      </c>
      <c r="F138" s="73">
        <v>2.36</v>
      </c>
      <c r="G138" s="44">
        <f t="shared" si="19"/>
        <v>0.53978933061501866</v>
      </c>
      <c r="H138" s="17"/>
      <c r="I138" s="47" t="str">
        <f t="shared" si="20"/>
        <v>-</v>
      </c>
      <c r="J138" s="18"/>
    </row>
    <row r="139" spans="2:10">
      <c r="B139" s="14"/>
      <c r="C139" s="17" t="s">
        <v>116</v>
      </c>
      <c r="D139" s="73">
        <v>3.35</v>
      </c>
      <c r="E139" s="40">
        <f t="shared" si="21"/>
        <v>0.17387444784233774</v>
      </c>
      <c r="F139" s="73">
        <v>2.15</v>
      </c>
      <c r="G139" s="44">
        <f t="shared" si="19"/>
        <v>0.69549779136935097</v>
      </c>
      <c r="H139" s="17"/>
      <c r="I139" s="47" t="str">
        <f t="shared" si="20"/>
        <v>-</v>
      </c>
      <c r="J139" s="18"/>
    </row>
    <row r="140" spans="2:10">
      <c r="B140" s="14"/>
      <c r="C140" s="17" t="s">
        <v>117</v>
      </c>
      <c r="D140" s="73">
        <v>3.95</v>
      </c>
      <c r="E140" s="40">
        <f t="shared" si="21"/>
        <v>0.20501613999320423</v>
      </c>
      <c r="F140" s="73">
        <v>2.62</v>
      </c>
      <c r="G140" s="44">
        <f t="shared" si="19"/>
        <v>0.82006455997281691</v>
      </c>
      <c r="H140" s="17"/>
      <c r="I140" s="47" t="str">
        <f t="shared" si="20"/>
        <v>-</v>
      </c>
      <c r="J140" s="18"/>
    </row>
    <row r="141" spans="2:10">
      <c r="B141" s="14"/>
      <c r="C141" s="17" t="s">
        <v>118</v>
      </c>
      <c r="D141" s="73">
        <v>4.47</v>
      </c>
      <c r="E141" s="40">
        <f t="shared" si="21"/>
        <v>0.23200560652395513</v>
      </c>
      <c r="F141" s="73">
        <v>3.07</v>
      </c>
      <c r="G141" s="44">
        <f t="shared" si="19"/>
        <v>0.92802242609582053</v>
      </c>
      <c r="H141" s="17"/>
      <c r="I141" s="47" t="str">
        <f t="shared" si="20"/>
        <v>-</v>
      </c>
      <c r="J141" s="18"/>
    </row>
    <row r="142" spans="2:10">
      <c r="B142" s="14"/>
      <c r="C142" s="17" t="s">
        <v>208</v>
      </c>
      <c r="D142" s="73">
        <v>3.81</v>
      </c>
      <c r="E142" s="40">
        <f t="shared" si="21"/>
        <v>0.19774974515800203</v>
      </c>
      <c r="F142" s="73">
        <v>2.31</v>
      </c>
      <c r="G142" s="44">
        <f t="shared" si="19"/>
        <v>0.79099898063200813</v>
      </c>
      <c r="H142" s="17"/>
      <c r="I142" s="47" t="str">
        <f t="shared" si="20"/>
        <v>-</v>
      </c>
      <c r="J142" s="18"/>
    </row>
    <row r="143" spans="2:10">
      <c r="B143" s="14"/>
      <c r="C143" s="17" t="s">
        <v>119</v>
      </c>
      <c r="D143" s="73">
        <v>4.5199999999999996</v>
      </c>
      <c r="E143" s="40">
        <f t="shared" si="21"/>
        <v>0.23460074753652732</v>
      </c>
      <c r="F143" s="73">
        <v>2.82</v>
      </c>
      <c r="G143" s="44">
        <f t="shared" si="19"/>
        <v>0.93840299014610928</v>
      </c>
      <c r="H143" s="17"/>
      <c r="I143" s="47" t="str">
        <f t="shared" si="20"/>
        <v>-</v>
      </c>
      <c r="J143" s="18"/>
    </row>
    <row r="144" spans="2:10">
      <c r="B144" s="14"/>
      <c r="C144" s="17" t="s">
        <v>120</v>
      </c>
      <c r="D144" s="73">
        <v>5.13</v>
      </c>
      <c r="E144" s="40">
        <f t="shared" si="21"/>
        <v>0.26626146788990823</v>
      </c>
      <c r="F144" s="74">
        <v>3.3</v>
      </c>
      <c r="G144" s="44">
        <f t="shared" si="19"/>
        <v>1.0650458715596329</v>
      </c>
      <c r="H144" s="17"/>
      <c r="I144" s="47" t="str">
        <f t="shared" si="20"/>
        <v>-</v>
      </c>
      <c r="J144" s="18"/>
    </row>
    <row r="145" spans="2:10">
      <c r="B145" s="14"/>
      <c r="C145" s="17" t="s">
        <v>209</v>
      </c>
      <c r="D145" s="74">
        <v>6.1</v>
      </c>
      <c r="E145" s="40">
        <f t="shared" si="21"/>
        <v>0.316607203533809</v>
      </c>
      <c r="F145" s="74">
        <v>4.2</v>
      </c>
      <c r="G145" s="44">
        <f t="shared" si="19"/>
        <v>1.266428814135236</v>
      </c>
      <c r="H145" s="17"/>
      <c r="I145" s="47" t="str">
        <f t="shared" si="20"/>
        <v>-</v>
      </c>
      <c r="J145" s="18"/>
    </row>
    <row r="146" spans="2:10">
      <c r="B146" s="14"/>
      <c r="C146" s="17" t="s">
        <v>210</v>
      </c>
      <c r="D146" s="73">
        <v>6.14</v>
      </c>
      <c r="E146" s="40">
        <f t="shared" si="21"/>
        <v>0.31868331634386676</v>
      </c>
      <c r="F146" s="73">
        <v>2.93</v>
      </c>
      <c r="G146" s="44">
        <f t="shared" si="19"/>
        <v>1.2747332653754671</v>
      </c>
      <c r="H146" s="17"/>
      <c r="I146" s="47" t="str">
        <f t="shared" si="20"/>
        <v>-</v>
      </c>
      <c r="J146" s="18"/>
    </row>
    <row r="147" spans="2:10">
      <c r="B147" s="14"/>
      <c r="C147" s="17" t="s">
        <v>211</v>
      </c>
      <c r="D147" s="73">
        <v>7.36</v>
      </c>
      <c r="E147" s="40">
        <f t="shared" si="21"/>
        <v>0.38200475705062864</v>
      </c>
      <c r="F147" s="74">
        <v>3.6</v>
      </c>
      <c r="G147" s="44">
        <f t="shared" si="19"/>
        <v>1.5280190282025146</v>
      </c>
      <c r="H147" s="17"/>
      <c r="I147" s="47" t="str">
        <f t="shared" si="20"/>
        <v>-</v>
      </c>
      <c r="J147" s="18"/>
    </row>
    <row r="148" spans="2:10">
      <c r="B148" s="14"/>
      <c r="C148" s="17" t="s">
        <v>121</v>
      </c>
      <c r="D148" s="73">
        <v>8.4600000000000009</v>
      </c>
      <c r="E148" s="40">
        <f t="shared" si="21"/>
        <v>0.43909785932721718</v>
      </c>
      <c r="F148" s="73">
        <v>4.25</v>
      </c>
      <c r="G148" s="44">
        <f t="shared" si="19"/>
        <v>1.7563914373088687</v>
      </c>
      <c r="H148" s="17"/>
      <c r="I148" s="47" t="str">
        <f t="shared" si="20"/>
        <v>-</v>
      </c>
      <c r="J148" s="18"/>
    </row>
    <row r="149" spans="2:10">
      <c r="B149" s="14"/>
      <c r="C149" s="17" t="s">
        <v>122</v>
      </c>
      <c r="D149" s="73">
        <v>10.3</v>
      </c>
      <c r="E149" s="40">
        <f t="shared" si="21"/>
        <v>0.53459904858987428</v>
      </c>
      <c r="F149" s="73">
        <v>5.45</v>
      </c>
      <c r="G149" s="44">
        <f t="shared" si="19"/>
        <v>2.1383961943594971</v>
      </c>
      <c r="H149" s="17"/>
      <c r="I149" s="47" t="str">
        <f t="shared" si="20"/>
        <v>-</v>
      </c>
      <c r="J149" s="18"/>
    </row>
    <row r="150" spans="2:10">
      <c r="B150" s="14"/>
      <c r="C150" s="17" t="s">
        <v>177</v>
      </c>
      <c r="D150" s="73">
        <v>11.8</v>
      </c>
      <c r="E150" s="40">
        <f t="shared" si="21"/>
        <v>0.61245327896704049</v>
      </c>
      <c r="F150" s="73">
        <v>6.56</v>
      </c>
      <c r="G150" s="44">
        <f t="shared" si="19"/>
        <v>2.449813115868162</v>
      </c>
      <c r="H150" s="17"/>
      <c r="I150" s="47" t="str">
        <f t="shared" si="20"/>
        <v>-</v>
      </c>
      <c r="J150" s="18"/>
    </row>
    <row r="151" spans="2:10">
      <c r="B151" s="14"/>
      <c r="C151" s="17" t="s">
        <v>212</v>
      </c>
      <c r="D151" s="73">
        <v>8.99</v>
      </c>
      <c r="E151" s="40">
        <f t="shared" si="21"/>
        <v>0.46660635406048251</v>
      </c>
      <c r="F151" s="73">
        <v>3.56</v>
      </c>
      <c r="G151" s="44">
        <f t="shared" si="19"/>
        <v>1.86642541624193</v>
      </c>
      <c r="H151" s="17"/>
      <c r="I151" s="47" t="str">
        <f t="shared" si="20"/>
        <v>-</v>
      </c>
      <c r="J151" s="18"/>
    </row>
    <row r="152" spans="2:10">
      <c r="B152" s="14"/>
      <c r="C152" s="17" t="s">
        <v>213</v>
      </c>
      <c r="D152" s="73">
        <v>10.9</v>
      </c>
      <c r="E152" s="40">
        <f t="shared" si="21"/>
        <v>0.56574074074074077</v>
      </c>
      <c r="F152" s="73">
        <v>4.3899999999999997</v>
      </c>
      <c r="G152" s="44">
        <f t="shared" si="19"/>
        <v>2.2629629629629631</v>
      </c>
      <c r="H152" s="17"/>
      <c r="I152" s="47" t="str">
        <f t="shared" si="20"/>
        <v>-</v>
      </c>
      <c r="J152" s="18"/>
    </row>
    <row r="153" spans="2:10">
      <c r="B153" s="14"/>
      <c r="C153" s="17" t="s">
        <v>123</v>
      </c>
      <c r="D153" s="73">
        <v>12.6</v>
      </c>
      <c r="E153" s="40">
        <f t="shared" si="21"/>
        <v>0.65397553516819573</v>
      </c>
      <c r="F153" s="73">
        <v>5.19</v>
      </c>
      <c r="G153" s="44">
        <f t="shared" si="19"/>
        <v>2.6159021406727829</v>
      </c>
      <c r="H153" s="17"/>
      <c r="I153" s="47" t="str">
        <f t="shared" si="20"/>
        <v>-</v>
      </c>
      <c r="J153" s="18"/>
    </row>
    <row r="154" spans="2:10">
      <c r="B154" s="14"/>
      <c r="C154" s="17" t="s">
        <v>214</v>
      </c>
      <c r="D154" s="73">
        <v>15.6</v>
      </c>
      <c r="E154" s="40">
        <f t="shared" si="21"/>
        <v>0.80968399592252804</v>
      </c>
      <c r="F154" s="73">
        <v>6.71</v>
      </c>
      <c r="G154" s="44">
        <f t="shared" si="19"/>
        <v>3.2387359836901122</v>
      </c>
      <c r="H154" s="17"/>
      <c r="I154" s="47" t="str">
        <f t="shared" si="20"/>
        <v>-</v>
      </c>
      <c r="J154" s="18"/>
    </row>
    <row r="155" spans="2:10">
      <c r="B155" s="14"/>
      <c r="C155" s="17" t="s">
        <v>215</v>
      </c>
      <c r="D155" s="73">
        <v>18.100000000000001</v>
      </c>
      <c r="E155" s="40">
        <f t="shared" si="21"/>
        <v>0.93944104655113836</v>
      </c>
      <c r="F155" s="73">
        <v>8.1300000000000008</v>
      </c>
      <c r="G155" s="44">
        <f t="shared" si="19"/>
        <v>3.7577641862045534</v>
      </c>
      <c r="H155" s="17"/>
      <c r="I155" s="47" t="str">
        <f t="shared" si="20"/>
        <v>-</v>
      </c>
      <c r="J155" s="18"/>
    </row>
    <row r="156" spans="2:10">
      <c r="B156" s="14"/>
      <c r="C156" s="17" t="s">
        <v>216</v>
      </c>
      <c r="D156" s="73">
        <v>9.34</v>
      </c>
      <c r="E156" s="40">
        <f t="shared" si="21"/>
        <v>0.48477234114848794</v>
      </c>
      <c r="F156" s="73">
        <v>3.56</v>
      </c>
      <c r="G156" s="44">
        <f t="shared" si="19"/>
        <v>1.9390893645939518</v>
      </c>
      <c r="H156" s="17"/>
      <c r="I156" s="47" t="str">
        <f t="shared" si="20"/>
        <v>-</v>
      </c>
      <c r="J156" s="18"/>
    </row>
    <row r="157" spans="2:10">
      <c r="B157" s="14"/>
      <c r="C157" s="17" t="s">
        <v>217</v>
      </c>
      <c r="D157" s="73">
        <v>11.3</v>
      </c>
      <c r="E157" s="40">
        <f t="shared" si="21"/>
        <v>0.58650186884131839</v>
      </c>
      <c r="F157" s="73">
        <v>4.3899999999999997</v>
      </c>
      <c r="G157" s="44">
        <f t="shared" si="19"/>
        <v>2.3460074753652735</v>
      </c>
      <c r="H157" s="17"/>
      <c r="I157" s="47" t="str">
        <f t="shared" si="20"/>
        <v>-</v>
      </c>
      <c r="J157" s="18"/>
    </row>
    <row r="158" spans="2:10">
      <c r="B158" s="14"/>
      <c r="C158" s="17" t="s">
        <v>124</v>
      </c>
      <c r="D158" s="73">
        <v>13.1</v>
      </c>
      <c r="E158" s="40">
        <f t="shared" si="21"/>
        <v>0.67992694529391773</v>
      </c>
      <c r="F158" s="73">
        <v>5.19</v>
      </c>
      <c r="G158" s="44">
        <f t="shared" si="19"/>
        <v>2.7197077811756709</v>
      </c>
      <c r="H158" s="17"/>
      <c r="I158" s="47" t="str">
        <f t="shared" si="20"/>
        <v>-</v>
      </c>
      <c r="J158" s="18"/>
    </row>
    <row r="159" spans="2:10">
      <c r="B159" s="14"/>
      <c r="C159" s="17" t="s">
        <v>125</v>
      </c>
      <c r="D159" s="73">
        <v>16.2</v>
      </c>
      <c r="E159" s="40">
        <f t="shared" si="21"/>
        <v>0.84082568807339442</v>
      </c>
      <c r="F159" s="73">
        <v>6.71</v>
      </c>
      <c r="G159" s="44">
        <f t="shared" si="19"/>
        <v>3.3633027522935777</v>
      </c>
      <c r="H159" s="17"/>
      <c r="I159" s="47" t="str">
        <f t="shared" si="20"/>
        <v>-</v>
      </c>
      <c r="J159" s="18"/>
    </row>
    <row r="160" spans="2:10">
      <c r="B160" s="14"/>
      <c r="C160" s="17" t="s">
        <v>218</v>
      </c>
      <c r="D160" s="73">
        <v>18.8</v>
      </c>
      <c r="E160" s="40">
        <f t="shared" si="21"/>
        <v>0.97577302072714922</v>
      </c>
      <c r="F160" s="73">
        <v>8.1300000000000008</v>
      </c>
      <c r="G160" s="44">
        <f t="shared" si="19"/>
        <v>3.9030920829085969</v>
      </c>
      <c r="H160" s="17"/>
      <c r="I160" s="47" t="str">
        <f t="shared" si="20"/>
        <v>-</v>
      </c>
      <c r="J160" s="18"/>
    </row>
    <row r="161" spans="2:10">
      <c r="B161" s="14"/>
      <c r="C161" s="17" t="s">
        <v>219</v>
      </c>
      <c r="D161" s="73">
        <v>12.4</v>
      </c>
      <c r="E161" s="40">
        <f t="shared" si="21"/>
        <v>0.64359497111790687</v>
      </c>
      <c r="F161" s="73">
        <v>4.1900000000000004</v>
      </c>
      <c r="G161" s="44">
        <f t="shared" si="19"/>
        <v>2.5743798844716275</v>
      </c>
      <c r="H161" s="17"/>
      <c r="I161" s="47" t="str">
        <f t="shared" si="20"/>
        <v>-</v>
      </c>
      <c r="J161" s="18"/>
    </row>
    <row r="162" spans="2:10">
      <c r="B162" s="14"/>
      <c r="C162" s="17" t="s">
        <v>220</v>
      </c>
      <c r="D162" s="75">
        <v>15</v>
      </c>
      <c r="E162" s="40">
        <f t="shared" si="21"/>
        <v>0.77854230377166156</v>
      </c>
      <c r="F162" s="73">
        <v>5.17</v>
      </c>
      <c r="G162" s="44">
        <f t="shared" si="19"/>
        <v>3.1141692150866462</v>
      </c>
      <c r="H162" s="17"/>
      <c r="I162" s="47" t="str">
        <f t="shared" si="20"/>
        <v>-</v>
      </c>
      <c r="J162" s="18"/>
    </row>
    <row r="163" spans="2:10">
      <c r="B163" s="14"/>
      <c r="C163" s="17" t="s">
        <v>221</v>
      </c>
      <c r="D163" s="73">
        <v>17.5</v>
      </c>
      <c r="E163" s="40">
        <f t="shared" si="21"/>
        <v>0.90829935440027187</v>
      </c>
      <c r="F163" s="73">
        <v>6.13</v>
      </c>
      <c r="G163" s="44">
        <f t="shared" si="19"/>
        <v>3.6331974176010875</v>
      </c>
      <c r="H163" s="17"/>
      <c r="I163" s="47" t="str">
        <f t="shared" si="20"/>
        <v>-</v>
      </c>
      <c r="J163" s="18"/>
    </row>
    <row r="164" spans="2:10">
      <c r="B164" s="14"/>
      <c r="C164" s="17" t="s">
        <v>222</v>
      </c>
      <c r="D164" s="75">
        <v>22</v>
      </c>
      <c r="E164" s="40">
        <f t="shared" si="21"/>
        <v>1.1418620455317703</v>
      </c>
      <c r="F164" s="73">
        <v>7.97</v>
      </c>
      <c r="G164" s="44">
        <f t="shared" si="19"/>
        <v>4.5674481821270811</v>
      </c>
      <c r="H164" s="17"/>
      <c r="I164" s="47" t="str">
        <f t="shared" si="20"/>
        <v>-</v>
      </c>
      <c r="J164" s="18"/>
    </row>
    <row r="165" spans="2:10">
      <c r="B165" s="14"/>
      <c r="C165" s="17" t="s">
        <v>223</v>
      </c>
      <c r="D165" s="73">
        <v>25.8</v>
      </c>
      <c r="E165" s="41">
        <f t="shared" ref="E165" si="22">D165/$F$24</f>
        <v>1.3390927624872579</v>
      </c>
      <c r="F165" s="74">
        <v>9.6999999999999993</v>
      </c>
      <c r="G165" s="45">
        <f t="shared" ref="G165" si="23">D165/$F$26</f>
        <v>5.3563710499490318</v>
      </c>
      <c r="H165" s="17"/>
      <c r="I165" s="48" t="str">
        <f t="shared" ref="I165" si="24">IF($F$33&lt;&gt;"",D165/$F$34,"-")</f>
        <v>-</v>
      </c>
      <c r="J165" s="18"/>
    </row>
    <row r="166" spans="2:10">
      <c r="B166" s="14"/>
      <c r="C166" s="17"/>
      <c r="D166" s="73"/>
      <c r="E166" s="31"/>
      <c r="F166" s="74"/>
      <c r="J166" s="18"/>
    </row>
    <row r="167" spans="2:10">
      <c r="B167" s="14"/>
      <c r="C167" s="70" t="s">
        <v>260</v>
      </c>
      <c r="D167" s="27"/>
      <c r="E167" s="31"/>
      <c r="F167" s="29"/>
      <c r="J167" s="18"/>
    </row>
    <row r="168" spans="2:10">
      <c r="B168" s="14"/>
      <c r="C168" s="17" t="s">
        <v>205</v>
      </c>
      <c r="D168" s="82">
        <v>1.34</v>
      </c>
      <c r="E168" s="39">
        <f>D168/$F$24</f>
        <v>6.9549779136935108E-2</v>
      </c>
      <c r="F168" s="73">
        <v>1.68</v>
      </c>
      <c r="G168" s="43">
        <f t="shared" ref="G168:G196" si="25">D168/$F$26</f>
        <v>0.27819911654774043</v>
      </c>
      <c r="H168" s="17"/>
      <c r="I168" s="46" t="str">
        <f t="shared" ref="I168:I196" si="26">IF($F$33&lt;&gt;"",D168/$F$34,"-")</f>
        <v>-</v>
      </c>
      <c r="J168" s="18"/>
    </row>
    <row r="169" spans="2:10">
      <c r="B169" s="14"/>
      <c r="C169" s="17" t="s">
        <v>206</v>
      </c>
      <c r="D169" s="82">
        <v>1.54</v>
      </c>
      <c r="E169" s="40">
        <f t="shared" ref="E169:E196" si="27">D169/$F$24</f>
        <v>7.9930343187223918E-2</v>
      </c>
      <c r="F169" s="73">
        <v>2.0299999999999998</v>
      </c>
      <c r="G169" s="44">
        <f t="shared" si="25"/>
        <v>0.31972137274889567</v>
      </c>
      <c r="H169" s="17"/>
      <c r="I169" s="47" t="str">
        <f t="shared" si="26"/>
        <v>-</v>
      </c>
      <c r="J169" s="18"/>
    </row>
    <row r="170" spans="2:10">
      <c r="B170" s="14"/>
      <c r="C170" s="17" t="s">
        <v>207</v>
      </c>
      <c r="D170" s="82">
        <v>1.68</v>
      </c>
      <c r="E170" s="40">
        <f t="shared" si="27"/>
        <v>8.7196738022426099E-2</v>
      </c>
      <c r="F170" s="73">
        <v>2.36</v>
      </c>
      <c r="G170" s="44">
        <f t="shared" si="25"/>
        <v>0.34878695208970439</v>
      </c>
      <c r="H170" s="17"/>
      <c r="I170" s="47" t="str">
        <f t="shared" si="26"/>
        <v>-</v>
      </c>
      <c r="J170" s="18"/>
    </row>
    <row r="171" spans="2:10">
      <c r="B171" s="14"/>
      <c r="C171" s="17" t="s">
        <v>116</v>
      </c>
      <c r="D171" s="82">
        <v>2.25</v>
      </c>
      <c r="E171" s="40">
        <f t="shared" si="27"/>
        <v>0.11678134556574923</v>
      </c>
      <c r="F171" s="73">
        <v>2.15</v>
      </c>
      <c r="G171" s="44">
        <f t="shared" si="25"/>
        <v>0.46712538226299694</v>
      </c>
      <c r="H171" s="17"/>
      <c r="I171" s="47" t="str">
        <f t="shared" si="26"/>
        <v>-</v>
      </c>
      <c r="J171" s="18"/>
    </row>
    <row r="172" spans="2:10">
      <c r="B172" s="14"/>
      <c r="C172" s="17" t="s">
        <v>117</v>
      </c>
      <c r="D172" s="82">
        <v>2.62</v>
      </c>
      <c r="E172" s="40">
        <f t="shared" si="27"/>
        <v>0.13598538905878355</v>
      </c>
      <c r="F172" s="73">
        <v>2.62</v>
      </c>
      <c r="G172" s="44">
        <f t="shared" si="25"/>
        <v>0.54394155623513418</v>
      </c>
      <c r="H172" s="17"/>
      <c r="I172" s="47" t="str">
        <f t="shared" si="26"/>
        <v>-</v>
      </c>
      <c r="J172" s="18"/>
    </row>
    <row r="173" spans="2:10">
      <c r="B173" s="14"/>
      <c r="C173" s="17" t="s">
        <v>118</v>
      </c>
      <c r="D173" s="82">
        <v>2.9300000000000006</v>
      </c>
      <c r="E173" s="40">
        <f t="shared" si="27"/>
        <v>0.15207526333673127</v>
      </c>
      <c r="F173" s="73">
        <v>3.07</v>
      </c>
      <c r="G173" s="44">
        <f t="shared" si="25"/>
        <v>0.60830105334692508</v>
      </c>
      <c r="H173" s="17"/>
      <c r="I173" s="47" t="str">
        <f t="shared" si="26"/>
        <v>-</v>
      </c>
      <c r="J173" s="18"/>
    </row>
    <row r="174" spans="2:10">
      <c r="B174" s="14"/>
      <c r="C174" s="17" t="s">
        <v>208</v>
      </c>
      <c r="D174" s="82">
        <v>2.86</v>
      </c>
      <c r="E174" s="40">
        <f t="shared" si="27"/>
        <v>0.14844206591913015</v>
      </c>
      <c r="F174" s="73">
        <v>2.31</v>
      </c>
      <c r="G174" s="44">
        <f t="shared" si="25"/>
        <v>0.59376826367652058</v>
      </c>
      <c r="H174" s="17"/>
      <c r="I174" s="47" t="str">
        <f t="shared" si="26"/>
        <v>-</v>
      </c>
      <c r="J174" s="18"/>
    </row>
    <row r="175" spans="2:10">
      <c r="B175" s="14"/>
      <c r="C175" s="17" t="s">
        <v>119</v>
      </c>
      <c r="D175" s="82">
        <v>3.37</v>
      </c>
      <c r="E175" s="40">
        <f t="shared" si="27"/>
        <v>0.17491250424736665</v>
      </c>
      <c r="F175" s="73">
        <v>2.82</v>
      </c>
      <c r="G175" s="44">
        <f t="shared" si="25"/>
        <v>0.69965001698946661</v>
      </c>
      <c r="H175" s="17"/>
      <c r="I175" s="47" t="str">
        <f t="shared" si="26"/>
        <v>-</v>
      </c>
      <c r="J175" s="18"/>
    </row>
    <row r="176" spans="2:10">
      <c r="B176" s="14"/>
      <c r="C176" s="17" t="s">
        <v>120</v>
      </c>
      <c r="D176" s="82">
        <v>3.8</v>
      </c>
      <c r="E176" s="40">
        <f t="shared" si="27"/>
        <v>0.19723071695548758</v>
      </c>
      <c r="F176" s="74">
        <v>3.3</v>
      </c>
      <c r="G176" s="44">
        <f t="shared" si="25"/>
        <v>0.78892286782195031</v>
      </c>
      <c r="H176" s="17"/>
      <c r="I176" s="47" t="str">
        <f t="shared" si="26"/>
        <v>-</v>
      </c>
      <c r="J176" s="18"/>
    </row>
    <row r="177" spans="2:10">
      <c r="B177" s="14"/>
      <c r="C177" s="17" t="s">
        <v>209</v>
      </c>
      <c r="D177" s="82">
        <v>4.46</v>
      </c>
      <c r="E177" s="40">
        <f t="shared" si="27"/>
        <v>0.23148657832144071</v>
      </c>
      <c r="F177" s="74">
        <v>4.2</v>
      </c>
      <c r="G177" s="44">
        <f t="shared" si="25"/>
        <v>0.92594631328576282</v>
      </c>
      <c r="H177" s="17"/>
      <c r="I177" s="47" t="str">
        <f t="shared" si="26"/>
        <v>-</v>
      </c>
      <c r="J177" s="18"/>
    </row>
    <row r="178" spans="2:10">
      <c r="B178" s="14"/>
      <c r="C178" s="17" t="s">
        <v>210</v>
      </c>
      <c r="D178" s="82">
        <v>4.92</v>
      </c>
      <c r="E178" s="40">
        <f t="shared" si="27"/>
        <v>0.255361875637105</v>
      </c>
      <c r="F178" s="73">
        <v>2.93</v>
      </c>
      <c r="G178" s="44">
        <f t="shared" si="25"/>
        <v>1.02144750254842</v>
      </c>
      <c r="H178" s="17"/>
      <c r="I178" s="47" t="str">
        <f t="shared" si="26"/>
        <v>-</v>
      </c>
      <c r="J178" s="18"/>
    </row>
    <row r="179" spans="2:10">
      <c r="B179" s="14"/>
      <c r="C179" s="17" t="s">
        <v>211</v>
      </c>
      <c r="D179" s="82">
        <v>5.87</v>
      </c>
      <c r="E179" s="40">
        <f t="shared" si="27"/>
        <v>0.30466955487597691</v>
      </c>
      <c r="F179" s="74">
        <v>3.6</v>
      </c>
      <c r="G179" s="44">
        <f t="shared" si="25"/>
        <v>1.2186782195039076</v>
      </c>
      <c r="H179" s="17"/>
      <c r="I179" s="47" t="str">
        <f t="shared" si="26"/>
        <v>-</v>
      </c>
      <c r="J179" s="18"/>
    </row>
    <row r="180" spans="2:10">
      <c r="B180" s="14"/>
      <c r="C180" s="17" t="s">
        <v>121</v>
      </c>
      <c r="D180" s="82">
        <v>6.72</v>
      </c>
      <c r="E180" s="40">
        <f t="shared" si="27"/>
        <v>0.34878695208970439</v>
      </c>
      <c r="F180" s="73">
        <v>4.25</v>
      </c>
      <c r="G180" s="44">
        <f t="shared" si="25"/>
        <v>1.3951478083588176</v>
      </c>
      <c r="H180" s="17"/>
      <c r="I180" s="47" t="str">
        <f t="shared" si="26"/>
        <v>-</v>
      </c>
      <c r="J180" s="18"/>
    </row>
    <row r="181" spans="2:10">
      <c r="B181" s="14"/>
      <c r="C181" s="17" t="s">
        <v>122</v>
      </c>
      <c r="D181" s="82">
        <v>8.14</v>
      </c>
      <c r="E181" s="40">
        <f t="shared" si="27"/>
        <v>0.42248895684675503</v>
      </c>
      <c r="F181" s="73">
        <v>5.45</v>
      </c>
      <c r="G181" s="44">
        <f t="shared" si="25"/>
        <v>1.6899558273870201</v>
      </c>
      <c r="H181" s="17"/>
      <c r="I181" s="47" t="str">
        <f t="shared" si="26"/>
        <v>-</v>
      </c>
      <c r="J181" s="18"/>
    </row>
    <row r="182" spans="2:10">
      <c r="B182" s="14"/>
      <c r="C182" s="17" t="s">
        <v>177</v>
      </c>
      <c r="D182" s="82">
        <v>9.2100000000000009</v>
      </c>
      <c r="E182" s="40">
        <f t="shared" si="27"/>
        <v>0.47802497451580023</v>
      </c>
      <c r="F182" s="73">
        <v>6.56</v>
      </c>
      <c r="G182" s="44">
        <f t="shared" si="25"/>
        <v>1.9120998980632009</v>
      </c>
      <c r="H182" s="17"/>
      <c r="I182" s="47" t="str">
        <f t="shared" si="26"/>
        <v>-</v>
      </c>
      <c r="J182" s="18"/>
    </row>
    <row r="183" spans="2:10">
      <c r="B183" s="14"/>
      <c r="C183" s="17" t="s">
        <v>212</v>
      </c>
      <c r="D183" s="82">
        <v>7.5</v>
      </c>
      <c r="E183" s="40">
        <f t="shared" si="27"/>
        <v>0.38927115188583078</v>
      </c>
      <c r="F183" s="73">
        <v>3.56</v>
      </c>
      <c r="G183" s="44">
        <f t="shared" si="25"/>
        <v>1.5570846075433231</v>
      </c>
      <c r="H183" s="17"/>
      <c r="I183" s="47" t="str">
        <f t="shared" si="26"/>
        <v>-</v>
      </c>
      <c r="J183" s="18"/>
    </row>
    <row r="184" spans="2:10">
      <c r="B184" s="14"/>
      <c r="C184" s="17" t="s">
        <v>213</v>
      </c>
      <c r="D184" s="82">
        <v>9.0399999999999991</v>
      </c>
      <c r="E184" s="40">
        <f t="shared" si="27"/>
        <v>0.46920149507305464</v>
      </c>
      <c r="F184" s="73">
        <v>4.3899999999999997</v>
      </c>
      <c r="G184" s="44">
        <f t="shared" si="25"/>
        <v>1.8768059802922186</v>
      </c>
      <c r="H184" s="17"/>
      <c r="I184" s="47" t="str">
        <f t="shared" si="26"/>
        <v>-</v>
      </c>
      <c r="J184" s="18"/>
    </row>
    <row r="185" spans="2:10">
      <c r="B185" s="14"/>
      <c r="C185" s="17" t="s">
        <v>123</v>
      </c>
      <c r="D185" s="83">
        <v>10.4</v>
      </c>
      <c r="E185" s="40">
        <f t="shared" si="27"/>
        <v>0.53978933061501866</v>
      </c>
      <c r="F185" s="73">
        <v>5.19</v>
      </c>
      <c r="G185" s="44">
        <f t="shared" si="25"/>
        <v>2.1591573224600746</v>
      </c>
      <c r="H185" s="17"/>
      <c r="I185" s="47" t="str">
        <f t="shared" si="26"/>
        <v>-</v>
      </c>
      <c r="J185" s="18"/>
    </row>
    <row r="186" spans="2:10">
      <c r="B186" s="14"/>
      <c r="C186" s="17" t="s">
        <v>214</v>
      </c>
      <c r="D186" s="83">
        <v>12.9</v>
      </c>
      <c r="E186" s="40">
        <f t="shared" si="27"/>
        <v>0.66954638124362897</v>
      </c>
      <c r="F186" s="73">
        <v>6.71</v>
      </c>
      <c r="G186" s="44">
        <f t="shared" si="25"/>
        <v>2.6781855249745159</v>
      </c>
      <c r="H186" s="17"/>
      <c r="I186" s="47" t="str">
        <f t="shared" si="26"/>
        <v>-</v>
      </c>
      <c r="J186" s="18"/>
    </row>
    <row r="187" spans="2:10">
      <c r="B187" s="14"/>
      <c r="C187" s="17" t="s">
        <v>215</v>
      </c>
      <c r="D187" s="83">
        <v>14.900000000000002</v>
      </c>
      <c r="E187" s="40">
        <f t="shared" si="27"/>
        <v>0.77335202174651729</v>
      </c>
      <c r="F187" s="73">
        <v>8.1300000000000008</v>
      </c>
      <c r="G187" s="44">
        <f t="shared" si="25"/>
        <v>3.0934080869860692</v>
      </c>
      <c r="H187" s="17"/>
      <c r="I187" s="47" t="str">
        <f t="shared" si="26"/>
        <v>-</v>
      </c>
      <c r="J187" s="18"/>
    </row>
    <row r="188" spans="2:10">
      <c r="B188" s="14"/>
      <c r="C188" s="17" t="s">
        <v>216</v>
      </c>
      <c r="D188" s="82">
        <v>6.36</v>
      </c>
      <c r="E188" s="40">
        <f t="shared" si="27"/>
        <v>0.33010193679918454</v>
      </c>
      <c r="F188" s="73">
        <v>3.56</v>
      </c>
      <c r="G188" s="44">
        <f t="shared" si="25"/>
        <v>1.3204077471967381</v>
      </c>
      <c r="H188" s="17"/>
      <c r="I188" s="47" t="str">
        <f t="shared" si="26"/>
        <v>-</v>
      </c>
      <c r="J188" s="18"/>
    </row>
    <row r="189" spans="2:10">
      <c r="B189" s="14"/>
      <c r="C189" s="17" t="s">
        <v>217</v>
      </c>
      <c r="D189" s="82">
        <v>7.63</v>
      </c>
      <c r="E189" s="40">
        <f t="shared" si="27"/>
        <v>0.39601851851851849</v>
      </c>
      <c r="F189" s="73">
        <v>4.3899999999999997</v>
      </c>
      <c r="G189" s="44">
        <f t="shared" si="25"/>
        <v>1.584074074074074</v>
      </c>
      <c r="H189" s="17"/>
      <c r="I189" s="47" t="str">
        <f t="shared" si="26"/>
        <v>-</v>
      </c>
      <c r="J189" s="18"/>
    </row>
    <row r="190" spans="2:10">
      <c r="B190" s="14"/>
      <c r="C190" s="17" t="s">
        <v>124</v>
      </c>
      <c r="D190" s="82">
        <v>8.7799999999999994</v>
      </c>
      <c r="E190" s="40">
        <f t="shared" si="27"/>
        <v>0.45570676180767922</v>
      </c>
      <c r="F190" s="73">
        <v>5.19</v>
      </c>
      <c r="G190" s="44">
        <f t="shared" si="25"/>
        <v>1.8228270472307169</v>
      </c>
      <c r="H190" s="17"/>
      <c r="I190" s="47" t="str">
        <f t="shared" si="26"/>
        <v>-</v>
      </c>
      <c r="J190" s="18"/>
    </row>
    <row r="191" spans="2:10">
      <c r="B191" s="14"/>
      <c r="C191" s="17" t="s">
        <v>125</v>
      </c>
      <c r="D191" s="1">
        <v>10.7</v>
      </c>
      <c r="E191" s="40">
        <f t="shared" si="27"/>
        <v>0.5553601766904519</v>
      </c>
      <c r="F191" s="73">
        <v>6.71</v>
      </c>
      <c r="G191" s="44">
        <f t="shared" si="25"/>
        <v>2.2214407067618076</v>
      </c>
      <c r="H191" s="17"/>
      <c r="I191" s="47" t="str">
        <f t="shared" si="26"/>
        <v>-</v>
      </c>
      <c r="J191" s="18"/>
    </row>
    <row r="192" spans="2:10">
      <c r="B192" s="14"/>
      <c r="C192" s="17" t="s">
        <v>218</v>
      </c>
      <c r="D192" s="1">
        <v>12.3</v>
      </c>
      <c r="E192" s="40">
        <f t="shared" si="27"/>
        <v>0.63840468909276249</v>
      </c>
      <c r="F192" s="73">
        <v>8.1300000000000008</v>
      </c>
      <c r="G192" s="44">
        <f t="shared" si="25"/>
        <v>2.55361875637105</v>
      </c>
      <c r="H192" s="17"/>
      <c r="I192" s="47" t="str">
        <f t="shared" si="26"/>
        <v>-</v>
      </c>
      <c r="J192" s="18"/>
    </row>
    <row r="193" spans="2:10">
      <c r="B193" s="14"/>
      <c r="C193" s="17" t="s">
        <v>219</v>
      </c>
      <c r="D193" s="1">
        <v>10.6</v>
      </c>
      <c r="E193" s="40">
        <f t="shared" si="27"/>
        <v>0.55016989466530752</v>
      </c>
      <c r="F193" s="73">
        <v>4.1900000000000004</v>
      </c>
      <c r="G193" s="44">
        <f t="shared" si="25"/>
        <v>2.2006795786612301</v>
      </c>
      <c r="H193" s="17"/>
      <c r="I193" s="47" t="str">
        <f t="shared" si="26"/>
        <v>-</v>
      </c>
      <c r="J193" s="18"/>
    </row>
    <row r="194" spans="2:10">
      <c r="B194" s="14"/>
      <c r="C194" s="17" t="s">
        <v>220</v>
      </c>
      <c r="D194" s="1">
        <v>12.9</v>
      </c>
      <c r="E194" s="40">
        <f t="shared" si="27"/>
        <v>0.66954638124362897</v>
      </c>
      <c r="F194" s="73">
        <v>5.17</v>
      </c>
      <c r="G194" s="44">
        <f t="shared" si="25"/>
        <v>2.6781855249745159</v>
      </c>
      <c r="H194" s="17"/>
      <c r="I194" s="47" t="str">
        <f t="shared" si="26"/>
        <v>-</v>
      </c>
      <c r="J194" s="18"/>
    </row>
    <row r="195" spans="2:10">
      <c r="B195" s="14"/>
      <c r="C195" s="17" t="s">
        <v>221</v>
      </c>
      <c r="D195" s="83">
        <v>15</v>
      </c>
      <c r="E195" s="40">
        <f t="shared" si="27"/>
        <v>0.77854230377166156</v>
      </c>
      <c r="F195" s="73">
        <v>6.13</v>
      </c>
      <c r="G195" s="44">
        <f t="shared" si="25"/>
        <v>3.1141692150866462</v>
      </c>
      <c r="H195" s="17"/>
      <c r="I195" s="47" t="str">
        <f t="shared" si="26"/>
        <v>-</v>
      </c>
      <c r="J195" s="18"/>
    </row>
    <row r="196" spans="2:10">
      <c r="B196" s="14"/>
      <c r="C196" s="17" t="s">
        <v>222</v>
      </c>
      <c r="D196" s="1">
        <v>18.7</v>
      </c>
      <c r="E196" s="40">
        <f t="shared" si="27"/>
        <v>0.97058273870200473</v>
      </c>
      <c r="F196" s="73">
        <v>7.97</v>
      </c>
      <c r="G196" s="44">
        <f t="shared" si="25"/>
        <v>3.8823309548080189</v>
      </c>
      <c r="H196" s="17"/>
      <c r="I196" s="47" t="str">
        <f t="shared" si="26"/>
        <v>-</v>
      </c>
      <c r="J196" s="18"/>
    </row>
    <row r="197" spans="2:10">
      <c r="B197" s="14"/>
      <c r="C197" s="17" t="s">
        <v>223</v>
      </c>
      <c r="D197" s="1">
        <v>21.9</v>
      </c>
      <c r="E197" s="41">
        <f t="shared" ref="E197" si="28">D197/$F$24</f>
        <v>1.1366717635066259</v>
      </c>
      <c r="F197" s="74">
        <v>9.6999999999999993</v>
      </c>
      <c r="G197" s="45">
        <f t="shared" ref="G197" si="29">D197/$F$26</f>
        <v>4.5466870540265036</v>
      </c>
      <c r="H197" s="17"/>
      <c r="I197" s="48" t="str">
        <f t="shared" ref="I197" si="30">IF($F$33&lt;&gt;"",D197/$F$34,"-")</f>
        <v>-</v>
      </c>
      <c r="J197" s="18"/>
    </row>
    <row r="198" spans="2:10">
      <c r="B198" s="14"/>
      <c r="C198" s="17"/>
      <c r="D198" s="73"/>
      <c r="E198" s="31"/>
      <c r="F198" s="74"/>
      <c r="J198" s="18"/>
    </row>
    <row r="199" spans="2:10">
      <c r="B199" s="14"/>
      <c r="C199" s="71" t="s">
        <v>224</v>
      </c>
      <c r="D199" s="29"/>
      <c r="E199" s="31"/>
      <c r="F199" s="29"/>
      <c r="J199" s="18"/>
    </row>
    <row r="200" spans="2:10">
      <c r="B200" s="14"/>
      <c r="C200" s="17" t="s">
        <v>225</v>
      </c>
      <c r="D200" s="74">
        <v>3.23</v>
      </c>
      <c r="E200" s="39">
        <f>D200/$F$24</f>
        <v>0.16764610941216446</v>
      </c>
      <c r="F200" s="73">
        <v>2.2799999999999998</v>
      </c>
      <c r="G200" s="43">
        <f t="shared" ref="G200:G236" si="31">D200/$F$26</f>
        <v>0.67058443764865783</v>
      </c>
      <c r="H200" s="17"/>
      <c r="I200" s="46" t="str">
        <f t="shared" ref="I200:I236" si="32">IF($F$33&lt;&gt;"",D200/$F$34,"-")</f>
        <v>-</v>
      </c>
      <c r="J200" s="18"/>
    </row>
    <row r="201" spans="2:10">
      <c r="B201" s="14"/>
      <c r="C201" s="17" t="s">
        <v>226</v>
      </c>
      <c r="D201" s="74">
        <v>3.92</v>
      </c>
      <c r="E201" s="40">
        <f t="shared" ref="E201:E236" si="33">D201/$F$24</f>
        <v>0.20345905538566089</v>
      </c>
      <c r="F201" s="73">
        <v>2.82</v>
      </c>
      <c r="G201" s="44">
        <f t="shared" si="31"/>
        <v>0.81383622154264357</v>
      </c>
      <c r="H201" s="17"/>
      <c r="I201" s="47" t="str">
        <f t="shared" si="32"/>
        <v>-</v>
      </c>
      <c r="J201" s="18"/>
    </row>
    <row r="202" spans="2:10">
      <c r="B202" s="14"/>
      <c r="C202" s="17" t="s">
        <v>126</v>
      </c>
      <c r="D202" s="74">
        <v>4.55</v>
      </c>
      <c r="E202" s="40">
        <f t="shared" si="33"/>
        <v>0.23615783214407066</v>
      </c>
      <c r="F202" s="73">
        <v>3.35</v>
      </c>
      <c r="G202" s="44">
        <f t="shared" si="31"/>
        <v>0.94463132857628263</v>
      </c>
      <c r="H202" s="17"/>
      <c r="I202" s="47" t="str">
        <f t="shared" si="32"/>
        <v>-</v>
      </c>
      <c r="J202" s="18"/>
    </row>
    <row r="203" spans="2:10">
      <c r="B203" s="14"/>
      <c r="C203" s="17" t="s">
        <v>227</v>
      </c>
      <c r="D203" s="74">
        <v>4.8</v>
      </c>
      <c r="E203" s="40">
        <f t="shared" si="33"/>
        <v>0.24913353720693168</v>
      </c>
      <c r="F203" s="73">
        <v>3.56</v>
      </c>
      <c r="G203" s="44">
        <f t="shared" si="31"/>
        <v>0.99653414882772673</v>
      </c>
      <c r="H203" s="17"/>
      <c r="I203" s="47" t="str">
        <f t="shared" si="32"/>
        <v>-</v>
      </c>
      <c r="J203" s="18"/>
    </row>
    <row r="204" spans="2:10">
      <c r="B204" s="14"/>
      <c r="C204" s="17" t="s">
        <v>228</v>
      </c>
      <c r="D204" s="74">
        <v>5.26</v>
      </c>
      <c r="E204" s="40">
        <f t="shared" si="33"/>
        <v>0.273008834522596</v>
      </c>
      <c r="F204" s="73">
        <v>3.97</v>
      </c>
      <c r="G204" s="44">
        <f t="shared" si="31"/>
        <v>1.092035338090384</v>
      </c>
      <c r="H204" s="17"/>
      <c r="I204" s="47" t="str">
        <f t="shared" si="32"/>
        <v>-</v>
      </c>
      <c r="J204" s="18"/>
    </row>
    <row r="205" spans="2:10">
      <c r="B205" s="14"/>
      <c r="C205" s="17" t="s">
        <v>127</v>
      </c>
      <c r="D205" s="74">
        <v>5.7</v>
      </c>
      <c r="E205" s="40">
        <f t="shared" si="33"/>
        <v>0.29584607543323138</v>
      </c>
      <c r="F205" s="73">
        <v>4.37</v>
      </c>
      <c r="G205" s="44">
        <f t="shared" si="31"/>
        <v>1.1833843017329255</v>
      </c>
      <c r="H205" s="17"/>
      <c r="I205" s="47" t="str">
        <f t="shared" si="32"/>
        <v>-</v>
      </c>
      <c r="J205" s="18"/>
    </row>
    <row r="206" spans="2:10">
      <c r="B206" s="14"/>
      <c r="C206" s="17" t="s">
        <v>229</v>
      </c>
      <c r="D206" s="74">
        <v>6.69</v>
      </c>
      <c r="E206" s="40">
        <f t="shared" si="33"/>
        <v>0.34722986748216106</v>
      </c>
      <c r="F206" s="73">
        <v>5.34</v>
      </c>
      <c r="G206" s="44">
        <f t="shared" si="31"/>
        <v>1.3889194699286442</v>
      </c>
      <c r="H206" s="17"/>
      <c r="I206" s="47" t="str">
        <f t="shared" si="32"/>
        <v>-</v>
      </c>
      <c r="J206" s="18"/>
    </row>
    <row r="207" spans="2:10">
      <c r="B207" s="14"/>
      <c r="C207" s="17" t="s">
        <v>230</v>
      </c>
      <c r="D207" s="74">
        <v>5.17</v>
      </c>
      <c r="E207" s="40">
        <f t="shared" si="33"/>
        <v>0.26833758069996599</v>
      </c>
      <c r="F207" s="73">
        <v>2.88</v>
      </c>
      <c r="G207" s="44">
        <f t="shared" si="31"/>
        <v>1.073350322799864</v>
      </c>
      <c r="H207" s="17"/>
      <c r="I207" s="47" t="str">
        <f t="shared" si="32"/>
        <v>-</v>
      </c>
      <c r="J207" s="18"/>
    </row>
    <row r="208" spans="2:10">
      <c r="B208" s="14"/>
      <c r="C208" s="17" t="s">
        <v>231</v>
      </c>
      <c r="D208" s="74">
        <v>6.3</v>
      </c>
      <c r="E208" s="40">
        <f t="shared" si="33"/>
        <v>0.32698776758409787</v>
      </c>
      <c r="F208" s="73">
        <v>3.56</v>
      </c>
      <c r="G208" s="44">
        <f t="shared" si="31"/>
        <v>1.3079510703363915</v>
      </c>
      <c r="H208" s="17"/>
      <c r="I208" s="47" t="str">
        <f t="shared" si="32"/>
        <v>-</v>
      </c>
      <c r="J208" s="18"/>
    </row>
    <row r="209" spans="2:10">
      <c r="B209" s="14"/>
      <c r="C209" s="17" t="s">
        <v>128</v>
      </c>
      <c r="D209" s="74">
        <v>7.37</v>
      </c>
      <c r="E209" s="40">
        <f t="shared" si="33"/>
        <v>0.38252378525314307</v>
      </c>
      <c r="F209" s="73">
        <v>4.24</v>
      </c>
      <c r="G209" s="44">
        <f t="shared" si="31"/>
        <v>1.5300951410125723</v>
      </c>
      <c r="H209" s="17"/>
      <c r="I209" s="47" t="str">
        <f t="shared" si="32"/>
        <v>-</v>
      </c>
      <c r="J209" s="18"/>
    </row>
    <row r="210" spans="2:10">
      <c r="B210" s="14"/>
      <c r="C210" s="17" t="s">
        <v>232</v>
      </c>
      <c r="D210" s="74">
        <v>7.78</v>
      </c>
      <c r="E210" s="40">
        <f t="shared" si="33"/>
        <v>0.40380394155623517</v>
      </c>
      <c r="F210" s="73">
        <v>4.51</v>
      </c>
      <c r="G210" s="44">
        <f t="shared" si="31"/>
        <v>1.6152157662249407</v>
      </c>
      <c r="H210" s="17"/>
      <c r="I210" s="47" t="str">
        <f t="shared" si="32"/>
        <v>-</v>
      </c>
      <c r="J210" s="18"/>
    </row>
    <row r="211" spans="2:10">
      <c r="B211" s="14"/>
      <c r="C211" s="17" t="s">
        <v>233</v>
      </c>
      <c r="D211" s="74">
        <v>8.58</v>
      </c>
      <c r="E211" s="40">
        <f t="shared" si="33"/>
        <v>0.44532619775739041</v>
      </c>
      <c r="F211" s="73">
        <v>5.03</v>
      </c>
      <c r="G211" s="44">
        <f t="shared" si="31"/>
        <v>1.7813047910295616</v>
      </c>
      <c r="H211" s="17"/>
      <c r="I211" s="47" t="str">
        <f t="shared" si="32"/>
        <v>-</v>
      </c>
      <c r="J211" s="18"/>
    </row>
    <row r="212" spans="2:10">
      <c r="B212" s="14"/>
      <c r="C212" s="17" t="s">
        <v>129</v>
      </c>
      <c r="D212" s="74">
        <v>9.34</v>
      </c>
      <c r="E212" s="40">
        <f t="shared" si="33"/>
        <v>0.48477234114848794</v>
      </c>
      <c r="F212" s="73">
        <v>5.55</v>
      </c>
      <c r="G212" s="44">
        <f t="shared" si="31"/>
        <v>1.9390893645939518</v>
      </c>
      <c r="H212" s="17"/>
      <c r="I212" s="47" t="str">
        <f t="shared" si="32"/>
        <v>-</v>
      </c>
      <c r="J212" s="18"/>
    </row>
    <row r="213" spans="2:10">
      <c r="B213" s="14"/>
      <c r="C213" s="17" t="s">
        <v>130</v>
      </c>
      <c r="D213" s="75">
        <v>11.1</v>
      </c>
      <c r="E213" s="40">
        <f t="shared" si="33"/>
        <v>0.57612130479102952</v>
      </c>
      <c r="F213" s="73">
        <v>6.82</v>
      </c>
      <c r="G213" s="44">
        <f t="shared" si="31"/>
        <v>2.3044852191641181</v>
      </c>
      <c r="H213" s="17"/>
      <c r="I213" s="47" t="str">
        <f t="shared" si="32"/>
        <v>-</v>
      </c>
      <c r="J213" s="18"/>
    </row>
    <row r="214" spans="2:10">
      <c r="B214" s="14"/>
      <c r="C214" s="17" t="s">
        <v>234</v>
      </c>
      <c r="D214" s="74">
        <v>8.4</v>
      </c>
      <c r="E214" s="40">
        <f t="shared" si="33"/>
        <v>0.43598369011213051</v>
      </c>
      <c r="F214" s="73">
        <v>3.65</v>
      </c>
      <c r="G214" s="44">
        <f t="shared" si="31"/>
        <v>1.743934760448522</v>
      </c>
      <c r="H214" s="17"/>
      <c r="I214" s="47" t="str">
        <f t="shared" si="32"/>
        <v>-</v>
      </c>
      <c r="J214" s="18"/>
    </row>
    <row r="215" spans="2:10">
      <c r="B215" s="14"/>
      <c r="C215" s="17" t="s">
        <v>235</v>
      </c>
      <c r="D215" s="73">
        <v>10.3</v>
      </c>
      <c r="E215" s="40">
        <f t="shared" si="33"/>
        <v>0.53459904858987428</v>
      </c>
      <c r="F215" s="73">
        <v>4.54</v>
      </c>
      <c r="G215" s="44">
        <f t="shared" si="31"/>
        <v>2.1383961943594971</v>
      </c>
      <c r="H215" s="17"/>
      <c r="I215" s="47" t="str">
        <f t="shared" si="32"/>
        <v>-</v>
      </c>
      <c r="J215" s="18"/>
    </row>
    <row r="216" spans="2:10">
      <c r="B216" s="14"/>
      <c r="C216" s="17" t="s">
        <v>131</v>
      </c>
      <c r="D216" s="73">
        <v>12.1</v>
      </c>
      <c r="E216" s="40">
        <f t="shared" si="33"/>
        <v>0.62802412504247362</v>
      </c>
      <c r="F216" s="73">
        <v>5.41</v>
      </c>
      <c r="G216" s="44">
        <f t="shared" si="31"/>
        <v>2.5120965001698945</v>
      </c>
      <c r="H216" s="17"/>
      <c r="I216" s="47" t="str">
        <f t="shared" si="32"/>
        <v>-</v>
      </c>
      <c r="J216" s="18"/>
    </row>
    <row r="217" spans="2:10">
      <c r="B217" s="14"/>
      <c r="C217" s="17" t="s">
        <v>236</v>
      </c>
      <c r="D217" s="73">
        <v>12.8</v>
      </c>
      <c r="E217" s="40">
        <f t="shared" si="33"/>
        <v>0.6643560992184846</v>
      </c>
      <c r="F217" s="73">
        <v>5.75</v>
      </c>
      <c r="G217" s="44">
        <f t="shared" si="31"/>
        <v>2.6574243968739384</v>
      </c>
      <c r="H217" s="17"/>
      <c r="I217" s="47" t="str">
        <f t="shared" si="32"/>
        <v>-</v>
      </c>
      <c r="J217" s="18"/>
    </row>
    <row r="218" spans="2:10">
      <c r="B218" s="14"/>
      <c r="C218" s="17" t="s">
        <v>237</v>
      </c>
      <c r="D218" s="73">
        <v>14.2</v>
      </c>
      <c r="E218" s="40">
        <f t="shared" si="33"/>
        <v>0.73702004757050621</v>
      </c>
      <c r="F218" s="73">
        <v>6.44</v>
      </c>
      <c r="G218" s="44">
        <f t="shared" si="31"/>
        <v>2.9480801902820248</v>
      </c>
      <c r="H218" s="17"/>
      <c r="I218" s="47" t="str">
        <f t="shared" si="32"/>
        <v>-</v>
      </c>
      <c r="J218" s="18"/>
    </row>
    <row r="219" spans="2:10">
      <c r="B219" s="14"/>
      <c r="C219" s="17" t="s">
        <v>132</v>
      </c>
      <c r="D219" s="73">
        <v>15.5</v>
      </c>
      <c r="E219" s="40">
        <f t="shared" si="33"/>
        <v>0.80449371389738367</v>
      </c>
      <c r="F219" s="73">
        <v>7.11</v>
      </c>
      <c r="G219" s="44">
        <f t="shared" si="31"/>
        <v>3.2179748555895347</v>
      </c>
      <c r="H219" s="17"/>
      <c r="I219" s="47" t="str">
        <f t="shared" si="32"/>
        <v>-</v>
      </c>
      <c r="J219" s="18"/>
    </row>
    <row r="220" spans="2:10">
      <c r="B220" s="14"/>
      <c r="C220" s="17" t="s">
        <v>133</v>
      </c>
      <c r="D220" s="73">
        <v>18.600000000000001</v>
      </c>
      <c r="E220" s="40">
        <f t="shared" si="33"/>
        <v>0.96539245667686047</v>
      </c>
      <c r="F220" s="73">
        <v>8.77</v>
      </c>
      <c r="G220" s="44">
        <f t="shared" si="31"/>
        <v>3.8615698267074419</v>
      </c>
      <c r="H220" s="17"/>
      <c r="I220" s="47" t="str">
        <f t="shared" si="32"/>
        <v>-</v>
      </c>
      <c r="J220" s="18"/>
    </row>
    <row r="221" spans="2:10">
      <c r="B221" s="14"/>
      <c r="C221" s="17" t="s">
        <v>238</v>
      </c>
      <c r="D221" s="73">
        <v>21.5</v>
      </c>
      <c r="E221" s="40">
        <f t="shared" si="33"/>
        <v>1.1159106354060482</v>
      </c>
      <c r="F221" s="73">
        <v>10.4</v>
      </c>
      <c r="G221" s="44">
        <f t="shared" si="31"/>
        <v>4.4636425416241927</v>
      </c>
      <c r="H221" s="17"/>
      <c r="I221" s="47" t="str">
        <f t="shared" si="32"/>
        <v>-</v>
      </c>
      <c r="J221" s="18"/>
    </row>
    <row r="222" spans="2:10">
      <c r="B222" s="14"/>
      <c r="C222" s="17" t="s">
        <v>239</v>
      </c>
      <c r="D222" s="73">
        <v>22.3</v>
      </c>
      <c r="E222" s="40">
        <f t="shared" si="33"/>
        <v>1.1574328916072036</v>
      </c>
      <c r="F222" s="73">
        <v>10.8</v>
      </c>
      <c r="G222" s="44">
        <f t="shared" si="31"/>
        <v>4.6297315664288146</v>
      </c>
      <c r="H222" s="17"/>
      <c r="I222" s="47" t="str">
        <f t="shared" si="32"/>
        <v>-</v>
      </c>
      <c r="J222" s="18"/>
    </row>
    <row r="223" spans="2:10">
      <c r="B223" s="14"/>
      <c r="C223" s="17" t="s">
        <v>240</v>
      </c>
      <c r="D223" s="73">
        <v>11.6</v>
      </c>
      <c r="E223" s="40">
        <f t="shared" si="33"/>
        <v>0.60207271491675163</v>
      </c>
      <c r="F223" s="73">
        <v>4.29</v>
      </c>
      <c r="G223" s="44">
        <f t="shared" si="31"/>
        <v>2.4082908596670065</v>
      </c>
      <c r="H223" s="17"/>
      <c r="I223" s="47" t="str">
        <f t="shared" si="32"/>
        <v>-</v>
      </c>
      <c r="J223" s="18"/>
    </row>
    <row r="224" spans="2:10">
      <c r="B224" s="14"/>
      <c r="C224" s="17" t="s">
        <v>241</v>
      </c>
      <c r="D224" s="73">
        <v>14.3</v>
      </c>
      <c r="E224" s="40">
        <f t="shared" si="33"/>
        <v>0.7422103295956507</v>
      </c>
      <c r="F224" s="73">
        <v>5.33</v>
      </c>
      <c r="G224" s="44">
        <f t="shared" si="31"/>
        <v>2.9688413183826028</v>
      </c>
      <c r="H224" s="17"/>
      <c r="I224" s="47" t="str">
        <f t="shared" si="32"/>
        <v>-</v>
      </c>
      <c r="J224" s="18"/>
    </row>
    <row r="225" spans="2:10">
      <c r="B225" s="14"/>
      <c r="C225" s="17" t="s">
        <v>134</v>
      </c>
      <c r="D225" s="73">
        <v>16.8</v>
      </c>
      <c r="E225" s="40">
        <f t="shared" si="33"/>
        <v>0.87196738022426101</v>
      </c>
      <c r="F225" s="73">
        <v>6.36</v>
      </c>
      <c r="G225" s="44">
        <f t="shared" si="31"/>
        <v>3.4878695208970441</v>
      </c>
      <c r="H225" s="17"/>
      <c r="I225" s="47" t="str">
        <f t="shared" si="32"/>
        <v>-</v>
      </c>
      <c r="J225" s="18"/>
    </row>
    <row r="226" spans="2:10">
      <c r="B226" s="14"/>
      <c r="C226" s="17" t="s">
        <v>242</v>
      </c>
      <c r="D226" s="73">
        <v>17.8</v>
      </c>
      <c r="E226" s="40">
        <f t="shared" si="33"/>
        <v>0.92387020047570512</v>
      </c>
      <c r="F226" s="73">
        <v>6.76</v>
      </c>
      <c r="G226" s="44">
        <f t="shared" si="31"/>
        <v>3.6954808019028205</v>
      </c>
      <c r="H226" s="17"/>
      <c r="I226" s="47" t="str">
        <f t="shared" si="32"/>
        <v>-</v>
      </c>
      <c r="J226" s="18"/>
    </row>
    <row r="227" spans="2:10">
      <c r="B227" s="14"/>
      <c r="C227" s="17" t="s">
        <v>135</v>
      </c>
      <c r="D227" s="73">
        <v>21.7</v>
      </c>
      <c r="E227" s="40">
        <f t="shared" si="33"/>
        <v>1.1262911994563369</v>
      </c>
      <c r="F227" s="73">
        <v>8.3800000000000008</v>
      </c>
      <c r="G227" s="44">
        <f t="shared" si="31"/>
        <v>4.5051647978253477</v>
      </c>
      <c r="H227" s="17"/>
      <c r="I227" s="47" t="str">
        <f t="shared" si="32"/>
        <v>-</v>
      </c>
      <c r="J227" s="18"/>
    </row>
    <row r="228" spans="2:10">
      <c r="B228" s="14"/>
      <c r="C228" s="17" t="s">
        <v>136</v>
      </c>
      <c r="D228" s="73">
        <v>26.2</v>
      </c>
      <c r="E228" s="40">
        <f t="shared" si="33"/>
        <v>1.3598538905878355</v>
      </c>
      <c r="F228" s="73">
        <v>10.3</v>
      </c>
      <c r="G228" s="44">
        <f t="shared" si="31"/>
        <v>5.4394155623513418</v>
      </c>
      <c r="H228" s="17"/>
      <c r="I228" s="47" t="str">
        <f t="shared" si="32"/>
        <v>-</v>
      </c>
      <c r="J228" s="18"/>
    </row>
    <row r="229" spans="2:10">
      <c r="B229" s="14"/>
      <c r="C229" s="17" t="s">
        <v>243</v>
      </c>
      <c r="D229" s="73">
        <v>30.4</v>
      </c>
      <c r="E229" s="40">
        <f t="shared" si="33"/>
        <v>1.5778457356439006</v>
      </c>
      <c r="F229" s="73">
        <v>12.3</v>
      </c>
      <c r="G229" s="44">
        <f t="shared" si="31"/>
        <v>6.3113829425756025</v>
      </c>
      <c r="H229" s="17"/>
      <c r="I229" s="47" t="str">
        <f t="shared" si="32"/>
        <v>-</v>
      </c>
      <c r="J229" s="18"/>
    </row>
    <row r="230" spans="2:10">
      <c r="B230" s="14"/>
      <c r="C230" s="17" t="s">
        <v>244</v>
      </c>
      <c r="D230" s="73">
        <v>31.5</v>
      </c>
      <c r="E230" s="40">
        <f t="shared" si="33"/>
        <v>1.6349388379204892</v>
      </c>
      <c r="F230" s="73">
        <v>12.8</v>
      </c>
      <c r="G230" s="44">
        <f t="shared" si="31"/>
        <v>6.5397553516819569</v>
      </c>
      <c r="H230" s="17"/>
      <c r="I230" s="47" t="str">
        <f t="shared" si="32"/>
        <v>-</v>
      </c>
      <c r="J230" s="18"/>
    </row>
    <row r="231" spans="2:10">
      <c r="B231" s="14"/>
      <c r="C231" s="17" t="s">
        <v>245</v>
      </c>
      <c r="D231" s="73">
        <v>15.3</v>
      </c>
      <c r="E231" s="40">
        <f t="shared" si="33"/>
        <v>0.7941131498470948</v>
      </c>
      <c r="F231" s="73">
        <v>4.91</v>
      </c>
      <c r="G231" s="44">
        <f t="shared" si="31"/>
        <v>3.1764525993883792</v>
      </c>
      <c r="H231" s="17"/>
      <c r="I231" s="47" t="str">
        <f t="shared" si="32"/>
        <v>-</v>
      </c>
      <c r="J231" s="18"/>
    </row>
    <row r="232" spans="2:10">
      <c r="B232" s="14"/>
      <c r="C232" s="17" t="s">
        <v>246</v>
      </c>
      <c r="D232" s="73">
        <v>18.8</v>
      </c>
      <c r="E232" s="40">
        <f t="shared" si="33"/>
        <v>0.97577302072714922</v>
      </c>
      <c r="F232" s="73">
        <v>6.11</v>
      </c>
      <c r="G232" s="44">
        <f t="shared" si="31"/>
        <v>3.9030920829085969</v>
      </c>
      <c r="H232" s="17"/>
      <c r="I232" s="47" t="str">
        <f t="shared" si="32"/>
        <v>-</v>
      </c>
      <c r="J232" s="18"/>
    </row>
    <row r="233" spans="2:10">
      <c r="B233" s="14"/>
      <c r="C233" s="17" t="s">
        <v>247</v>
      </c>
      <c r="D233" s="73">
        <v>22.3</v>
      </c>
      <c r="E233" s="40">
        <f t="shared" si="33"/>
        <v>1.1574328916072036</v>
      </c>
      <c r="F233" s="73">
        <v>7.29</v>
      </c>
      <c r="G233" s="44">
        <f t="shared" si="31"/>
        <v>4.6297315664288146</v>
      </c>
      <c r="H233" s="17"/>
      <c r="I233" s="47" t="str">
        <f t="shared" si="32"/>
        <v>-</v>
      </c>
      <c r="J233" s="18"/>
    </row>
    <row r="234" spans="2:10">
      <c r="B234" s="14"/>
      <c r="C234" s="17" t="s">
        <v>137</v>
      </c>
      <c r="D234" s="73">
        <v>28.8</v>
      </c>
      <c r="E234" s="40">
        <f t="shared" si="33"/>
        <v>1.4948012232415901</v>
      </c>
      <c r="F234" s="73">
        <v>9.6300000000000008</v>
      </c>
      <c r="G234" s="44">
        <f t="shared" si="31"/>
        <v>5.9792048929663606</v>
      </c>
      <c r="H234" s="17"/>
      <c r="I234" s="47" t="str">
        <f t="shared" si="32"/>
        <v>-</v>
      </c>
      <c r="J234" s="18"/>
    </row>
    <row r="235" spans="2:10">
      <c r="B235" s="14"/>
      <c r="C235" s="17" t="s">
        <v>248</v>
      </c>
      <c r="D235" s="73">
        <v>34.9</v>
      </c>
      <c r="E235" s="40">
        <f t="shared" si="33"/>
        <v>1.8114084267753991</v>
      </c>
      <c r="F235" s="73">
        <v>11.9</v>
      </c>
      <c r="G235" s="44">
        <f t="shared" si="31"/>
        <v>7.2456337071015966</v>
      </c>
      <c r="H235" s="17"/>
      <c r="I235" s="47" t="str">
        <f t="shared" si="32"/>
        <v>-</v>
      </c>
      <c r="J235" s="18"/>
    </row>
    <row r="236" spans="2:10">
      <c r="B236" s="14"/>
      <c r="C236" s="17" t="s">
        <v>249</v>
      </c>
      <c r="D236" s="73">
        <v>40.700000000000003</v>
      </c>
      <c r="E236" s="40">
        <f t="shared" si="33"/>
        <v>2.1124447842337752</v>
      </c>
      <c r="F236" s="73">
        <v>14.1</v>
      </c>
      <c r="G236" s="44">
        <f t="shared" si="31"/>
        <v>8.449779136935101</v>
      </c>
      <c r="H236" s="17"/>
      <c r="I236" s="47" t="str">
        <f t="shared" si="32"/>
        <v>-</v>
      </c>
      <c r="J236" s="18"/>
    </row>
    <row r="237" spans="2:10">
      <c r="B237" s="14"/>
      <c r="C237" s="17" t="s">
        <v>250</v>
      </c>
      <c r="D237" s="73">
        <v>42.3</v>
      </c>
      <c r="E237" s="41">
        <f t="shared" ref="E237" si="34">D237/$F$24</f>
        <v>2.1954892966360853</v>
      </c>
      <c r="F237" s="73">
        <v>14.8</v>
      </c>
      <c r="G237" s="45">
        <f t="shared" ref="G237" si="35">D237/$F$26</f>
        <v>8.7819571865443411</v>
      </c>
      <c r="H237" s="17"/>
      <c r="I237" s="48" t="str">
        <f t="shared" ref="I237" si="36">IF($F$33&lt;&gt;"",D237/$F$34,"-")</f>
        <v>-</v>
      </c>
      <c r="J237" s="18"/>
    </row>
    <row r="238" spans="2:10">
      <c r="B238" s="21"/>
      <c r="C238" s="22"/>
      <c r="D238" s="33"/>
      <c r="E238" s="34"/>
      <c r="F238" s="33"/>
      <c r="G238" s="33"/>
      <c r="H238" s="33"/>
      <c r="I238" s="33"/>
      <c r="J238" s="92"/>
    </row>
    <row r="240" spans="2:10">
      <c r="C240" t="s">
        <v>169</v>
      </c>
    </row>
  </sheetData>
  <conditionalFormatting sqref="E41:E99 G41:G98 I41:I98">
    <cfRule type="cellIs" dxfId="25" priority="30" operator="lessThan">
      <formula>1</formula>
    </cfRule>
  </conditionalFormatting>
  <conditionalFormatting sqref="E40:E238">
    <cfRule type="cellIs" dxfId="24" priority="25" operator="lessThan">
      <formula>1</formula>
    </cfRule>
  </conditionalFormatting>
  <conditionalFormatting sqref="E101">
    <cfRule type="cellIs" dxfId="23" priority="24" operator="lessThan">
      <formula>1</formula>
    </cfRule>
  </conditionalFormatting>
  <conditionalFormatting sqref="E136">
    <cfRule type="cellIs" dxfId="22" priority="23" operator="lessThan">
      <formula>1</formula>
    </cfRule>
  </conditionalFormatting>
  <conditionalFormatting sqref="E168">
    <cfRule type="cellIs" dxfId="21" priority="22" operator="lessThan">
      <formula>1</formula>
    </cfRule>
  </conditionalFormatting>
  <conditionalFormatting sqref="E200">
    <cfRule type="cellIs" dxfId="20" priority="21" operator="lessThan">
      <formula>1</formula>
    </cfRule>
  </conditionalFormatting>
  <conditionalFormatting sqref="E133">
    <cfRule type="cellIs" dxfId="19" priority="20" operator="lessThan">
      <formula>1</formula>
    </cfRule>
  </conditionalFormatting>
  <conditionalFormatting sqref="E165">
    <cfRule type="cellIs" dxfId="18" priority="19" operator="lessThan">
      <formula>1</formula>
    </cfRule>
  </conditionalFormatting>
  <conditionalFormatting sqref="E197">
    <cfRule type="cellIs" dxfId="17" priority="18" operator="lessThan">
      <formula>1</formula>
    </cfRule>
  </conditionalFormatting>
  <conditionalFormatting sqref="E237">
    <cfRule type="cellIs" dxfId="16" priority="17" operator="lessThan">
      <formula>1</formula>
    </cfRule>
  </conditionalFormatting>
  <conditionalFormatting sqref="E102:E132">
    <cfRule type="cellIs" dxfId="15" priority="16" operator="lessThan">
      <formula>1</formula>
    </cfRule>
  </conditionalFormatting>
  <conditionalFormatting sqref="E137:E164">
    <cfRule type="cellIs" dxfId="14" priority="15" operator="lessThan">
      <formula>1</formula>
    </cfRule>
  </conditionalFormatting>
  <conditionalFormatting sqref="E169:E196">
    <cfRule type="cellIs" dxfId="13" priority="14" operator="lessThan">
      <formula>1</formula>
    </cfRule>
  </conditionalFormatting>
  <conditionalFormatting sqref="E201:E236">
    <cfRule type="cellIs" dxfId="12" priority="13" operator="lessThan">
      <formula>1</formula>
    </cfRule>
  </conditionalFormatting>
  <conditionalFormatting sqref="G133 I133">
    <cfRule type="cellIs" dxfId="11" priority="12" operator="lessThan">
      <formula>1</formula>
    </cfRule>
  </conditionalFormatting>
  <conditionalFormatting sqref="G165 I165">
    <cfRule type="cellIs" dxfId="10" priority="11" operator="lessThan">
      <formula>1</formula>
    </cfRule>
  </conditionalFormatting>
  <conditionalFormatting sqref="G197 I197">
    <cfRule type="cellIs" dxfId="9" priority="10" operator="lessThan">
      <formula>1</formula>
    </cfRule>
  </conditionalFormatting>
  <conditionalFormatting sqref="G237 I237">
    <cfRule type="cellIs" dxfId="8" priority="9" operator="lessThan">
      <formula>1</formula>
    </cfRule>
  </conditionalFormatting>
  <conditionalFormatting sqref="G101 I101">
    <cfRule type="cellIs" dxfId="7" priority="8" operator="lessThan">
      <formula>1</formula>
    </cfRule>
  </conditionalFormatting>
  <conditionalFormatting sqref="G136 I136">
    <cfRule type="cellIs" dxfId="6" priority="7" operator="lessThan">
      <formula>1</formula>
    </cfRule>
  </conditionalFormatting>
  <conditionalFormatting sqref="G168 I168">
    <cfRule type="cellIs" dxfId="5" priority="6" operator="lessThan">
      <formula>1</formula>
    </cfRule>
  </conditionalFormatting>
  <conditionalFormatting sqref="G200 I200">
    <cfRule type="cellIs" dxfId="4" priority="5" operator="lessThan">
      <formula>1</formula>
    </cfRule>
  </conditionalFormatting>
  <conditionalFormatting sqref="G102:G132 I102:I132">
    <cfRule type="cellIs" dxfId="3" priority="4" operator="lessThan">
      <formula>1</formula>
    </cfRule>
  </conditionalFormatting>
  <conditionalFormatting sqref="G137:G164 I137:I164">
    <cfRule type="cellIs" dxfId="2" priority="3" operator="lessThan">
      <formula>1</formula>
    </cfRule>
  </conditionalFormatting>
  <conditionalFormatting sqref="G169:G196 I169:I196">
    <cfRule type="cellIs" dxfId="1" priority="2" operator="lessThan">
      <formula>1</formula>
    </cfRule>
  </conditionalFormatting>
  <conditionalFormatting sqref="G201:G236 I201:I236">
    <cfRule type="cellIs" dxfId="0" priority="1" operator="lessThan">
      <formula>1</formula>
    </cfRule>
  </conditionalFormatting>
  <dataValidations count="4">
    <dataValidation type="list" allowBlank="1" showInputMessage="1" showErrorMessage="1" sqref="D15">
      <formula1>steel_1</formula1>
    </dataValidation>
    <dataValidation type="list" allowBlank="1" showInputMessage="1" showErrorMessage="1" sqref="D20">
      <formula1>$K$15:$K$16</formula1>
    </dataValidation>
    <dataValidation type="list" allowBlank="1" showInputMessage="1" showErrorMessage="1" sqref="D6">
      <formula1>use_1</formula1>
    </dataValidation>
    <dataValidation type="list" allowBlank="1" showInputMessage="1" showErrorMessage="1" sqref="D19">
      <formula1>fabrication_1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28</vt:i4>
      </vt:variant>
    </vt:vector>
  </HeadingPairs>
  <TitlesOfParts>
    <vt:vector size="34" baseType="lpstr">
      <vt:lpstr>Introduction</vt:lpstr>
      <vt:lpstr>Simple Table Metric</vt:lpstr>
      <vt:lpstr>Simple Table Imperial</vt:lpstr>
      <vt:lpstr>Single Tongue</vt:lpstr>
      <vt:lpstr>A-frame</vt:lpstr>
      <vt:lpstr>Composite</vt:lpstr>
      <vt:lpstr>'A-frame'!Brakes2</vt:lpstr>
      <vt:lpstr>Composite!Brakes2</vt:lpstr>
      <vt:lpstr>Brakes2</vt:lpstr>
      <vt:lpstr>'A-frame'!Drawbar2</vt:lpstr>
      <vt:lpstr>Composite!Drawbar2</vt:lpstr>
      <vt:lpstr>Drawbar2</vt:lpstr>
      <vt:lpstr>'A-frame'!Fabrication</vt:lpstr>
      <vt:lpstr>Composite!Fabrication</vt:lpstr>
      <vt:lpstr>Fabrication</vt:lpstr>
      <vt:lpstr>'A-frame'!fabrication_1</vt:lpstr>
      <vt:lpstr>Composite!fabrication_1</vt:lpstr>
      <vt:lpstr>fabrication_1</vt:lpstr>
      <vt:lpstr>'Simple Table Imperial'!Print_Area</vt:lpstr>
      <vt:lpstr>'A-frame'!Steel</vt:lpstr>
      <vt:lpstr>Composite!Steel</vt:lpstr>
      <vt:lpstr>Steel</vt:lpstr>
      <vt:lpstr>'A-frame'!steel_1</vt:lpstr>
      <vt:lpstr>Composite!steel_1</vt:lpstr>
      <vt:lpstr>steel_1</vt:lpstr>
      <vt:lpstr>'A-frame'!Steel2</vt:lpstr>
      <vt:lpstr>Composite!Steel2</vt:lpstr>
      <vt:lpstr>Steel2</vt:lpstr>
      <vt:lpstr>'A-frame'!Use</vt:lpstr>
      <vt:lpstr>Composite!Use</vt:lpstr>
      <vt:lpstr>Use</vt:lpstr>
      <vt:lpstr>'A-frame'!use_1</vt:lpstr>
      <vt:lpstr>Composite!use_1</vt:lpstr>
      <vt:lpstr>use_1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2013-09-24T21:01:40Z</cp:lastPrinted>
  <dcterms:created xsi:type="dcterms:W3CDTF">2013-06-22T08:12:47Z</dcterms:created>
  <dcterms:modified xsi:type="dcterms:W3CDTF">2013-09-24T21:02:56Z</dcterms:modified>
</cp:coreProperties>
</file>