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485" yWindow="-15" windowWidth="13545" windowHeight="10980"/>
  </bookViews>
  <sheets>
    <sheet name="Calculation" sheetId="1" r:id="rId1"/>
    <sheet name="Section Properties" sheetId="2" r:id="rId2"/>
  </sheets>
  <definedNames>
    <definedName name="_xlnm._FilterDatabase" localSheetId="0" hidden="1">Calculation!$A$11:$E$14</definedName>
    <definedName name="Brakes1">Calculation!$G$4:$G$5</definedName>
    <definedName name="Brakes2">Calculation!$G$4:$I$5</definedName>
    <definedName name="CH">'Section Properties'!$L$150:$M$155</definedName>
    <definedName name="CHS">'Section Properties'!$L$72:$M$84</definedName>
    <definedName name="Drawbar1">Calculation!$G$13:$G$14</definedName>
    <definedName name="Drawbar2">Calculation!$G$13:$I$14</definedName>
    <definedName name="EA">'Section Properties'!$L$92:$M$117</definedName>
    <definedName name="_xlnm.Print_Area" localSheetId="0">Calculation!$A$1:$E$54</definedName>
    <definedName name="_xlnm.Print_Area" localSheetId="1">'Section Properties'!$A$1:$G$156</definedName>
    <definedName name="RHSa">'Section Properties'!$L$48:$M$64</definedName>
    <definedName name="RHSb">'Section Properties'!$O$48:$P$64</definedName>
    <definedName name="SHS">'Section Properties'!$L$20:$M$40</definedName>
    <definedName name="Steel1">Calculation!$G$8:$G$10</definedName>
    <definedName name="Steel2">Calculation!$G$8:$I$10</definedName>
    <definedName name="UA">'Section Properties'!$L$126:$M$141</definedName>
  </definedNames>
  <calcPr calcId="125725"/>
</workbook>
</file>

<file path=xl/calcChain.xml><?xml version="1.0" encoding="utf-8"?>
<calcChain xmlns="http://schemas.openxmlformats.org/spreadsheetml/2006/main">
  <c r="E22" i="1"/>
  <c r="E23"/>
  <c r="E16"/>
  <c r="E35"/>
  <c r="E34"/>
  <c r="E33"/>
  <c r="E32"/>
  <c r="E27"/>
  <c r="E26"/>
  <c r="E17"/>
  <c r="I10" s="1"/>
  <c r="H10"/>
  <c r="E24"/>
  <c r="E25"/>
  <c r="E36" l="1"/>
  <c r="E28"/>
  <c r="E29"/>
  <c r="E30" l="1"/>
  <c r="E31" s="1"/>
  <c r="E37" s="1"/>
  <c r="E53" l="1"/>
  <c r="E51"/>
  <c r="E49"/>
  <c r="E54"/>
  <c r="E52"/>
  <c r="E50"/>
  <c r="E46"/>
  <c r="E44"/>
  <c r="E45"/>
  <c r="E43"/>
</calcChain>
</file>

<file path=xl/sharedStrings.xml><?xml version="1.0" encoding="utf-8"?>
<sst xmlns="http://schemas.openxmlformats.org/spreadsheetml/2006/main" count="465" uniqueCount="224">
  <si>
    <t>Inputs</t>
  </si>
  <si>
    <t>P</t>
  </si>
  <si>
    <t>e</t>
  </si>
  <si>
    <t>l</t>
  </si>
  <si>
    <t>mm</t>
  </si>
  <si>
    <t>kg</t>
  </si>
  <si>
    <t>e/l</t>
  </si>
  <si>
    <t>D</t>
  </si>
  <si>
    <t>-</t>
  </si>
  <si>
    <t>k</t>
  </si>
  <si>
    <t>Mf</t>
  </si>
  <si>
    <t>Mf factor</t>
  </si>
  <si>
    <t>N/mm2</t>
  </si>
  <si>
    <t>cm3</t>
  </si>
  <si>
    <t>Maximum trailer mass</t>
  </si>
  <si>
    <t>Length of drawbar - see diagram</t>
  </si>
  <si>
    <t>Eccentricity of drawbar - see diagram</t>
  </si>
  <si>
    <t>Unit</t>
  </si>
  <si>
    <t>Value</t>
  </si>
  <si>
    <t>See accompanying note for assumptions</t>
  </si>
  <si>
    <t>sigma b min</t>
  </si>
  <si>
    <t>sigma s</t>
  </si>
  <si>
    <t>kN</t>
  </si>
  <si>
    <t>Horizontal force on coupling</t>
  </si>
  <si>
    <t>Maximum static nose weight</t>
  </si>
  <si>
    <t>SECTION PROPERTIES</t>
  </si>
  <si>
    <t>http://www.roymech.co.uk/Useful_Tables/Sections/steel_section_index.htm</t>
  </si>
  <si>
    <t>SHS - Square Hollow Sections (square tube)</t>
  </si>
  <si>
    <t>Width</t>
  </si>
  <si>
    <t xml:space="preserve">Wall </t>
  </si>
  <si>
    <t>thickness</t>
  </si>
  <si>
    <t>kg/m</t>
  </si>
  <si>
    <t>Weight</t>
  </si>
  <si>
    <t>Section</t>
  </si>
  <si>
    <t>modulus</t>
  </si>
  <si>
    <t>RHS - Rectangular Hollow Sections (rectangular tube)</t>
  </si>
  <si>
    <t>Height</t>
  </si>
  <si>
    <t>Major</t>
  </si>
  <si>
    <t>Equal Angle</t>
  </si>
  <si>
    <t>Height/</t>
  </si>
  <si>
    <t>x bar/</t>
  </si>
  <si>
    <t>y bar *</t>
  </si>
  <si>
    <t>* x bar/ y bar are distance from flange to neutral axis</t>
  </si>
  <si>
    <t>Unequal Angle</t>
  </si>
  <si>
    <t>Thickness</t>
  </si>
  <si>
    <t>Diameter</t>
  </si>
  <si>
    <t>CHS - Circular Hollow Sections (round tube)</t>
  </si>
  <si>
    <t>* y bar is height from flange to neutral axis</t>
  </si>
  <si>
    <t>Channel</t>
  </si>
  <si>
    <t>Flange</t>
  </si>
  <si>
    <t>Web</t>
  </si>
  <si>
    <t>(note: these are usually made from higher strength steels)</t>
  </si>
  <si>
    <t>Tables below:</t>
  </si>
  <si>
    <t>Minor*</t>
  </si>
  <si>
    <t>* minor section modulus is  with larger dimension horizontal</t>
  </si>
  <si>
    <t>The spreadsheet is locked to avoid unintentional changes, but is not password protected.</t>
  </si>
  <si>
    <t>Symbol</t>
  </si>
  <si>
    <t>Trailer has brakes?</t>
  </si>
  <si>
    <t>Brakes</t>
  </si>
  <si>
    <t>No brakes</t>
  </si>
  <si>
    <t>Yes, has brakes</t>
  </si>
  <si>
    <t>Steel</t>
  </si>
  <si>
    <t>Mild steel, S235JR</t>
  </si>
  <si>
    <t>User defined</t>
  </si>
  <si>
    <t>Calculations</t>
  </si>
  <si>
    <t>Eccentricty/length ratio</t>
  </si>
  <si>
    <t>if l&gt;2500, factor k</t>
  </si>
  <si>
    <t>Max S</t>
  </si>
  <si>
    <t>Drawbar</t>
  </si>
  <si>
    <t>Welded</t>
  </si>
  <si>
    <t>Non-welded</t>
  </si>
  <si>
    <t>Was drawbar manufactured by welding?</t>
  </si>
  <si>
    <t>yield factor</t>
  </si>
  <si>
    <t>yield</t>
  </si>
  <si>
    <t>min ulimate</t>
  </si>
  <si>
    <t>ult factor</t>
  </si>
  <si>
    <t>Insert your data in green boxes, read result from red boxes</t>
  </si>
  <si>
    <t>Yield stress, only for user-defined steel type</t>
  </si>
  <si>
    <t xml:space="preserve">Minimum ultimate stress, only for user-defined </t>
  </si>
  <si>
    <t>Grade S275JR</t>
  </si>
  <si>
    <t>Steel type/grade</t>
  </si>
  <si>
    <t>3.3.2/3</t>
  </si>
  <si>
    <t>MfD factor</t>
  </si>
  <si>
    <t>MfD</t>
  </si>
  <si>
    <t>MfP</t>
  </si>
  <si>
    <t>Mfmax</t>
  </si>
  <si>
    <t>Vertical bending moment</t>
  </si>
  <si>
    <t>Braking bending moment</t>
  </si>
  <si>
    <t>Combined bending moment</t>
  </si>
  <si>
    <t>Design bending moment</t>
  </si>
  <si>
    <t>3.3.4</t>
  </si>
  <si>
    <t>Permissible stress</t>
  </si>
  <si>
    <t>sigma c</t>
  </si>
  <si>
    <t>Yield stress</t>
  </si>
  <si>
    <t>Ultimate stress</t>
  </si>
  <si>
    <t>3.3.4.1/2</t>
  </si>
  <si>
    <t>Minimum drawbar section modulus</t>
  </si>
  <si>
    <t>Z</t>
  </si>
  <si>
    <t>Manufacturer name</t>
  </si>
  <si>
    <t>Spreadsheet Input Data (not printed)</t>
  </si>
  <si>
    <t>Permissible stress factor to yield</t>
  </si>
  <si>
    <t>Permissible stress factor to ultimate</t>
  </si>
  <si>
    <t>Standard: ISO/FDIS 7641</t>
  </si>
  <si>
    <t>Trailer Identification Number, if available</t>
  </si>
  <si>
    <t>TRAILER IVA DRAWBAR STRENGTH WORKSHEET</t>
  </si>
  <si>
    <t>60x30x5</t>
  </si>
  <si>
    <t>60x30x6</t>
  </si>
  <si>
    <t>65x50x5</t>
  </si>
  <si>
    <t>65x50x6</t>
  </si>
  <si>
    <t>65x50x8</t>
  </si>
  <si>
    <t>75x50x6</t>
  </si>
  <si>
    <t>75x50x8</t>
  </si>
  <si>
    <t>80x60x6</t>
  </si>
  <si>
    <t>80x60x8</t>
  </si>
  <si>
    <t>100x65x7</t>
  </si>
  <si>
    <t>100x65x8</t>
  </si>
  <si>
    <t>100x65x10</t>
  </si>
  <si>
    <t>100x75x8</t>
  </si>
  <si>
    <t>100x75x10</t>
  </si>
  <si>
    <t>100x75x12</t>
  </si>
  <si>
    <t>40x40x3</t>
  </si>
  <si>
    <t>40x40x4</t>
  </si>
  <si>
    <t>40x40x5</t>
  </si>
  <si>
    <t>40x40x6</t>
  </si>
  <si>
    <t>50x50x3</t>
  </si>
  <si>
    <t>50x50x4</t>
  </si>
  <si>
    <t>50x50x5</t>
  </si>
  <si>
    <t>50x50x6</t>
  </si>
  <si>
    <t>50x50x8</t>
  </si>
  <si>
    <t>60x60x5</t>
  </si>
  <si>
    <t>60x60x6</t>
  </si>
  <si>
    <t>60x60x8</t>
  </si>
  <si>
    <t>60x60x10</t>
  </si>
  <si>
    <t>Designation</t>
  </si>
  <si>
    <t>70x70x6</t>
  </si>
  <si>
    <t>70x70x8</t>
  </si>
  <si>
    <t>70x70x10</t>
  </si>
  <si>
    <t>75x75x6</t>
  </si>
  <si>
    <t>75x75x8</t>
  </si>
  <si>
    <t>80x80x6</t>
  </si>
  <si>
    <t>80x80x8</t>
  </si>
  <si>
    <t>80x80x10</t>
  </si>
  <si>
    <t>100x100x8</t>
  </si>
  <si>
    <t>100x100x10</t>
  </si>
  <si>
    <t>100x100x12</t>
  </si>
  <si>
    <t>100x100x15</t>
  </si>
  <si>
    <t>Outside</t>
  </si>
  <si>
    <t>101.6x4</t>
  </si>
  <si>
    <t>88.9x5</t>
  </si>
  <si>
    <t>88.9x4</t>
  </si>
  <si>
    <t>88.9x3</t>
  </si>
  <si>
    <t>76.1x5</t>
  </si>
  <si>
    <t>76.1x4</t>
  </si>
  <si>
    <t>76.1x3</t>
  </si>
  <si>
    <t>48.3x3</t>
  </si>
  <si>
    <t>48.3x4</t>
  </si>
  <si>
    <t>76x38x7(T)</t>
  </si>
  <si>
    <t>100x50x10(P)</t>
  </si>
  <si>
    <t>125x65x15(P)</t>
  </si>
  <si>
    <t>150x75x18(P)</t>
  </si>
  <si>
    <t>150x90x24(P)</t>
  </si>
  <si>
    <t>Designation*</t>
  </si>
  <si>
    <t>30x30x2.5</t>
  </si>
  <si>
    <t>* Flange type - T: tapered flanges, P: parallel flanges</t>
  </si>
  <si>
    <t>60.3x3</t>
  </si>
  <si>
    <t>60.3x4</t>
  </si>
  <si>
    <t>60.3x5</t>
  </si>
  <si>
    <t>50x25x2</t>
  </si>
  <si>
    <t>50x25x2.5</t>
  </si>
  <si>
    <t>50x25x3</t>
  </si>
  <si>
    <t>50x30x2.5</t>
  </si>
  <si>
    <t>50x30x3</t>
  </si>
  <si>
    <t>60x40x3</t>
  </si>
  <si>
    <t>60x40x4</t>
  </si>
  <si>
    <t>70x50x3</t>
  </si>
  <si>
    <t>80x40x3</t>
  </si>
  <si>
    <t>80x40x4</t>
  </si>
  <si>
    <t>90x50x3</t>
  </si>
  <si>
    <t>90x50x3.6</t>
  </si>
  <si>
    <t>90x50x5</t>
  </si>
  <si>
    <t>100x50x3</t>
  </si>
  <si>
    <t>100x50x4</t>
  </si>
  <si>
    <t>100x50x5</t>
  </si>
  <si>
    <t>30x30x3</t>
  </si>
  <si>
    <t>40x40x2</t>
  </si>
  <si>
    <t>40x40x2.5</t>
  </si>
  <si>
    <t>50x50x2</t>
  </si>
  <si>
    <t>50x50x2.5</t>
  </si>
  <si>
    <t>60x60x3</t>
  </si>
  <si>
    <t>60x60x4</t>
  </si>
  <si>
    <t>70x70x3</t>
  </si>
  <si>
    <t>70x70x3.6</t>
  </si>
  <si>
    <t>70x70x5</t>
  </si>
  <si>
    <t>80x80x3</t>
  </si>
  <si>
    <t>80x80x3.6</t>
  </si>
  <si>
    <t>80x80x5</t>
  </si>
  <si>
    <t>Suitable Drawbar Sections (other sizes may also be suitable)</t>
  </si>
  <si>
    <t>Square Hollow Section</t>
  </si>
  <si>
    <t>not available</t>
  </si>
  <si>
    <t>SHS</t>
  </si>
  <si>
    <t>RHSa</t>
  </si>
  <si>
    <t>RHSb</t>
  </si>
  <si>
    <t>CHS</t>
  </si>
  <si>
    <t>EA</t>
  </si>
  <si>
    <t>UA</t>
  </si>
  <si>
    <t>CH</t>
  </si>
  <si>
    <t>Rectangular Hollow Section (biggest dimension vertical)</t>
  </si>
  <si>
    <t>Rectangular Hollow Section (biggest dimension horizontal)</t>
  </si>
  <si>
    <t>Circular Hollow Section</t>
  </si>
  <si>
    <t>Unequal Angle (biggest dimension vertical)</t>
  </si>
  <si>
    <t>Double Drawbar, A-frame</t>
  </si>
  <si>
    <t>Single Drawbar, single tongue</t>
  </si>
  <si>
    <t>Lookup Tables - do not use or print</t>
  </si>
  <si>
    <t>drawbars.  Almost any section can be found at the link below:</t>
  </si>
  <si>
    <t>This worksheet gives the properties of some popular sections that may be used for</t>
  </si>
  <si>
    <t>Revisions</t>
  </si>
  <si>
    <t>Error in cell E23 corrected affecting drawbars over 2500mm.</t>
  </si>
  <si>
    <t>Rev A, Dec-12</t>
  </si>
  <si>
    <t>Nm</t>
  </si>
  <si>
    <t>Error in cell E23 corrected affecting drawbars over 2500mm. Again!</t>
  </si>
  <si>
    <t>Rev B, Jun-13</t>
  </si>
  <si>
    <t>Revision C</t>
  </si>
  <si>
    <t>Error in cell E29 for high-eccentricity drawbars only</t>
  </si>
  <si>
    <t>Rev C, May-14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</si>
</sst>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.0"/>
    <numFmt numFmtId="165" formatCode="0.000"/>
    <numFmt numFmtId="166" formatCode="0.00_ ;\-0.00\ 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0" xfId="1" applyAlignment="1" applyProtection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2" applyBorder="1" applyAlignment="1">
      <alignment vertical="center"/>
    </xf>
    <xf numFmtId="0" fontId="0" fillId="0" borderId="2" xfId="0" applyBorder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64" fontId="0" fillId="0" borderId="0" xfId="0" applyNumberFormat="1" applyBorder="1" applyAlignment="1">
      <alignment horizontal="center"/>
    </xf>
    <xf numFmtId="0" fontId="0" fillId="0" borderId="3" xfId="0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5" fillId="0" borderId="0" xfId="2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3" fillId="0" borderId="1" xfId="0" quotePrefix="1" applyFont="1" applyBorder="1" applyAlignment="1" applyProtection="1">
      <alignment horizontal="center"/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164" fontId="0" fillId="0" borderId="0" xfId="0" applyNumberFormat="1" applyAlignment="1" applyProtection="1">
      <alignment horizont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Alignment="1" applyProtection="1">
      <alignment horizontal="left"/>
    </xf>
    <xf numFmtId="0" fontId="2" fillId="0" borderId="4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quotePrefix="1" applyBorder="1" applyAlignment="1" applyProtection="1">
      <alignment horizontal="center"/>
    </xf>
    <xf numFmtId="166" fontId="0" fillId="0" borderId="0" xfId="3" applyNumberFormat="1" applyFont="1" applyBorder="1" applyAlignment="1" applyProtection="1">
      <alignment horizontal="center"/>
    </xf>
    <xf numFmtId="165" fontId="0" fillId="0" borderId="0" xfId="0" applyNumberFormat="1" applyBorder="1" applyAlignment="1" applyProtection="1">
      <alignment horizontal="center"/>
    </xf>
    <xf numFmtId="164" fontId="0" fillId="0" borderId="0" xfId="0" applyNumberFormat="1" applyBorder="1" applyAlignment="1" applyProtection="1">
      <alignment horizontal="center"/>
    </xf>
    <xf numFmtId="1" fontId="0" fillId="0" borderId="0" xfId="0" applyNumberFormat="1" applyBorder="1" applyAlignment="1" applyProtection="1">
      <alignment horizontal="center"/>
    </xf>
    <xf numFmtId="2" fontId="2" fillId="0" borderId="5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2" fontId="2" fillId="0" borderId="0" xfId="0" applyNumberFormat="1" applyFont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0" fillId="0" borderId="0" xfId="0" applyFont="1" applyProtection="1"/>
    <xf numFmtId="0" fontId="2" fillId="0" borderId="0" xfId="0" applyFont="1" applyProtection="1"/>
    <xf numFmtId="0" fontId="0" fillId="0" borderId="0" xfId="0" applyFill="1" applyProtection="1"/>
  </cellXfs>
  <cellStyles count="4">
    <cellStyle name="Comma" xfId="3" builtinId="3"/>
    <cellStyle name="Hyperlink" xfId="1" builtinId="8"/>
    <cellStyle name="Normal" xfId="0" builtinId="0"/>
    <cellStyle name="Normal_Corus00102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oymech.co.uk/Useful_Tables/Sections/steel_section_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"/>
  <sheetViews>
    <sheetView tabSelected="1" workbookViewId="0"/>
  </sheetViews>
  <sheetFormatPr defaultRowHeight="15"/>
  <cols>
    <col min="2" max="2" width="36.28515625" customWidth="1"/>
    <col min="3" max="3" width="11.7109375" customWidth="1"/>
    <col min="5" max="5" width="18.140625" customWidth="1"/>
    <col min="6" max="6" width="15.7109375" customWidth="1"/>
    <col min="7" max="7" width="17.28515625" customWidth="1"/>
    <col min="8" max="8" width="13.7109375" customWidth="1"/>
    <col min="9" max="9" width="14.5703125" customWidth="1"/>
  </cols>
  <sheetData>
    <row r="1" spans="1:9">
      <c r="A1" s="34" t="s">
        <v>104</v>
      </c>
      <c r="B1" s="35"/>
      <c r="C1" s="35"/>
      <c r="D1" s="35"/>
      <c r="E1" s="34" t="s">
        <v>221</v>
      </c>
      <c r="F1" s="35"/>
      <c r="G1" s="34" t="s">
        <v>99</v>
      </c>
      <c r="H1" s="35"/>
      <c r="I1" s="35"/>
    </row>
    <row r="2" spans="1:9">
      <c r="A2" s="35" t="s">
        <v>102</v>
      </c>
      <c r="B2" s="35"/>
      <c r="C2" s="62"/>
      <c r="D2" s="62"/>
      <c r="E2" s="62"/>
      <c r="F2" s="35"/>
      <c r="G2" s="35"/>
      <c r="H2" s="35"/>
      <c r="I2" s="35"/>
    </row>
    <row r="3" spans="1:9">
      <c r="A3" s="35" t="s">
        <v>19</v>
      </c>
      <c r="B3" s="35"/>
      <c r="C3" s="35"/>
      <c r="D3" s="35"/>
      <c r="E3" s="35"/>
      <c r="F3" s="35"/>
      <c r="G3" s="35" t="s">
        <v>58</v>
      </c>
      <c r="H3" s="36" t="s">
        <v>11</v>
      </c>
      <c r="I3" s="35" t="s">
        <v>82</v>
      </c>
    </row>
    <row r="4" spans="1:9">
      <c r="A4" s="35" t="s">
        <v>55</v>
      </c>
      <c r="B4" s="35"/>
      <c r="C4" s="35"/>
      <c r="D4" s="35"/>
      <c r="E4" s="35"/>
      <c r="F4" s="35"/>
      <c r="G4" s="35" t="s">
        <v>60</v>
      </c>
      <c r="H4" s="36">
        <v>0.36</v>
      </c>
      <c r="I4" s="36">
        <v>0.8</v>
      </c>
    </row>
    <row r="5" spans="1:9">
      <c r="A5" s="37" t="s">
        <v>76</v>
      </c>
      <c r="B5" s="35"/>
      <c r="C5" s="35"/>
      <c r="D5" s="35"/>
      <c r="E5" s="35"/>
      <c r="F5" s="35"/>
      <c r="G5" s="35" t="s">
        <v>59</v>
      </c>
      <c r="H5" s="36">
        <v>0.24</v>
      </c>
      <c r="I5" s="38">
        <v>1</v>
      </c>
    </row>
    <row r="6" spans="1:9">
      <c r="A6" s="35"/>
      <c r="B6" s="35"/>
      <c r="C6" s="35"/>
      <c r="D6" s="35"/>
      <c r="E6" s="35"/>
      <c r="F6" s="35"/>
      <c r="G6" s="35"/>
      <c r="H6" s="35"/>
      <c r="I6" s="35"/>
    </row>
    <row r="7" spans="1:9" ht="24.95" customHeight="1">
      <c r="A7" s="39" t="s">
        <v>103</v>
      </c>
      <c r="B7" s="35"/>
      <c r="C7" s="30"/>
      <c r="D7" s="31"/>
      <c r="E7" s="32"/>
      <c r="F7" s="35"/>
      <c r="G7" s="35" t="s">
        <v>61</v>
      </c>
      <c r="H7" s="36" t="s">
        <v>73</v>
      </c>
      <c r="I7" s="36" t="s">
        <v>74</v>
      </c>
    </row>
    <row r="8" spans="1:9" ht="24.95" customHeight="1">
      <c r="A8" s="39" t="s">
        <v>98</v>
      </c>
      <c r="B8" s="35"/>
      <c r="C8" s="30"/>
      <c r="D8" s="31"/>
      <c r="E8" s="32"/>
      <c r="F8" s="35"/>
      <c r="G8" s="35" t="s">
        <v>62</v>
      </c>
      <c r="H8" s="36">
        <v>235</v>
      </c>
      <c r="I8" s="36">
        <v>360</v>
      </c>
    </row>
    <row r="9" spans="1:9">
      <c r="A9" s="35"/>
      <c r="B9" s="35"/>
      <c r="C9" s="35"/>
      <c r="D9" s="35"/>
      <c r="E9" s="35"/>
      <c r="F9" s="35"/>
      <c r="G9" s="35" t="s">
        <v>79</v>
      </c>
      <c r="H9" s="36">
        <v>275</v>
      </c>
      <c r="I9" s="36">
        <v>430</v>
      </c>
    </row>
    <row r="10" spans="1:9">
      <c r="A10" s="34" t="s">
        <v>0</v>
      </c>
      <c r="B10" s="35"/>
      <c r="C10" s="40" t="s">
        <v>56</v>
      </c>
      <c r="D10" s="40" t="s">
        <v>17</v>
      </c>
      <c r="E10" s="40" t="s">
        <v>18</v>
      </c>
      <c r="F10" s="35"/>
      <c r="G10" s="35" t="s">
        <v>63</v>
      </c>
      <c r="H10" s="36" t="e">
        <f>E16*1</f>
        <v>#VALUE!</v>
      </c>
      <c r="I10" s="36" t="e">
        <f>E17*1</f>
        <v>#VALUE!</v>
      </c>
    </row>
    <row r="11" spans="1:9">
      <c r="A11" s="35" t="s">
        <v>14</v>
      </c>
      <c r="B11" s="35"/>
      <c r="C11" s="36" t="s">
        <v>1</v>
      </c>
      <c r="D11" s="36" t="s">
        <v>5</v>
      </c>
      <c r="E11" s="6">
        <v>500</v>
      </c>
      <c r="F11" s="35"/>
      <c r="G11" s="35"/>
      <c r="H11" s="36"/>
      <c r="I11" s="36"/>
    </row>
    <row r="12" spans="1:9">
      <c r="A12" s="35" t="s">
        <v>15</v>
      </c>
      <c r="B12" s="35"/>
      <c r="C12" s="36" t="s">
        <v>3</v>
      </c>
      <c r="D12" s="36" t="s">
        <v>4</v>
      </c>
      <c r="E12" s="6">
        <v>900</v>
      </c>
      <c r="F12" s="35"/>
      <c r="G12" s="35" t="s">
        <v>68</v>
      </c>
      <c r="H12" s="36" t="s">
        <v>72</v>
      </c>
      <c r="I12" s="36" t="s">
        <v>75</v>
      </c>
    </row>
    <row r="13" spans="1:9">
      <c r="A13" s="35" t="s">
        <v>16</v>
      </c>
      <c r="B13" s="35"/>
      <c r="C13" s="36" t="s">
        <v>2</v>
      </c>
      <c r="D13" s="36" t="s">
        <v>4</v>
      </c>
      <c r="E13" s="6">
        <v>200</v>
      </c>
      <c r="F13" s="35"/>
      <c r="G13" s="35" t="s">
        <v>69</v>
      </c>
      <c r="H13" s="36">
        <v>0.65</v>
      </c>
      <c r="I13" s="36">
        <v>0.45</v>
      </c>
    </row>
    <row r="14" spans="1:9">
      <c r="A14" s="35" t="s">
        <v>57</v>
      </c>
      <c r="B14" s="35"/>
      <c r="C14" s="41" t="s">
        <v>8</v>
      </c>
      <c r="D14" s="41" t="s">
        <v>8</v>
      </c>
      <c r="E14" s="6" t="s">
        <v>59</v>
      </c>
      <c r="F14" s="35"/>
      <c r="G14" s="35" t="s">
        <v>70</v>
      </c>
      <c r="H14" s="36">
        <v>0.8</v>
      </c>
      <c r="I14" s="36">
        <v>0.6</v>
      </c>
    </row>
    <row r="15" spans="1:9">
      <c r="A15" s="35" t="s">
        <v>80</v>
      </c>
      <c r="B15" s="35"/>
      <c r="C15" s="41" t="s">
        <v>8</v>
      </c>
      <c r="D15" s="41" t="s">
        <v>8</v>
      </c>
      <c r="E15" s="6" t="s">
        <v>62</v>
      </c>
      <c r="F15" s="35"/>
      <c r="G15" s="35"/>
      <c r="H15" s="35"/>
      <c r="I15" s="35"/>
    </row>
    <row r="16" spans="1:9">
      <c r="A16" s="35" t="s">
        <v>77</v>
      </c>
      <c r="B16" s="35"/>
      <c r="C16" s="36" t="s">
        <v>21</v>
      </c>
      <c r="D16" s="36" t="s">
        <v>12</v>
      </c>
      <c r="E16" s="33" t="str">
        <f>IF($E$15=$G$10,"","* not required *")</f>
        <v>* not required *</v>
      </c>
      <c r="F16" s="35"/>
      <c r="G16" s="35"/>
      <c r="H16" s="35"/>
      <c r="I16" s="35"/>
    </row>
    <row r="17" spans="1:9">
      <c r="A17" s="35" t="s">
        <v>78</v>
      </c>
      <c r="B17" s="35"/>
      <c r="C17" s="36" t="s">
        <v>20</v>
      </c>
      <c r="D17" s="36" t="s">
        <v>12</v>
      </c>
      <c r="E17" s="33" t="str">
        <f>IF($E$15=$G$10,"","* not required *")</f>
        <v>* not required *</v>
      </c>
      <c r="F17" s="35"/>
      <c r="G17" s="34" t="s">
        <v>215</v>
      </c>
      <c r="H17" s="35"/>
      <c r="I17" s="35"/>
    </row>
    <row r="18" spans="1:9">
      <c r="A18" s="35" t="s">
        <v>71</v>
      </c>
      <c r="B18" s="35"/>
      <c r="C18" s="41" t="s">
        <v>8</v>
      </c>
      <c r="D18" s="41" t="s">
        <v>8</v>
      </c>
      <c r="E18" s="6" t="s">
        <v>69</v>
      </c>
      <c r="F18" s="35"/>
      <c r="G18" s="35"/>
      <c r="H18" s="35"/>
      <c r="I18" s="35"/>
    </row>
    <row r="19" spans="1:9">
      <c r="A19" s="35"/>
      <c r="B19" s="35"/>
      <c r="C19" s="36"/>
      <c r="D19" s="36"/>
      <c r="E19" s="36"/>
      <c r="F19" s="35"/>
      <c r="G19" s="35" t="s">
        <v>217</v>
      </c>
      <c r="H19" s="35" t="s">
        <v>216</v>
      </c>
      <c r="I19" s="35"/>
    </row>
    <row r="20" spans="1:9">
      <c r="A20" s="34" t="s">
        <v>64</v>
      </c>
      <c r="B20" s="35"/>
      <c r="C20" s="42"/>
      <c r="D20" s="42"/>
      <c r="E20" s="42"/>
      <c r="F20" s="35"/>
      <c r="G20" s="35" t="s">
        <v>220</v>
      </c>
      <c r="H20" s="35" t="s">
        <v>219</v>
      </c>
      <c r="I20" s="35"/>
    </row>
    <row r="21" spans="1:9">
      <c r="A21" s="35" t="s">
        <v>33</v>
      </c>
      <c r="B21" s="43"/>
      <c r="C21" s="43"/>
      <c r="D21" s="43"/>
      <c r="E21" s="43"/>
      <c r="F21" s="35"/>
      <c r="G21" s="35" t="s">
        <v>223</v>
      </c>
      <c r="H21" s="35" t="s">
        <v>222</v>
      </c>
      <c r="I21" s="35"/>
    </row>
    <row r="22" spans="1:9">
      <c r="A22" s="44">
        <v>2.2000000000000002</v>
      </c>
      <c r="B22" s="45" t="s">
        <v>23</v>
      </c>
      <c r="C22" s="46" t="s">
        <v>7</v>
      </c>
      <c r="D22" s="46" t="s">
        <v>22</v>
      </c>
      <c r="E22" s="55">
        <f>9.81*32000*E11/(32000+E11)/1000</f>
        <v>4.829538461538462</v>
      </c>
      <c r="F22" s="35"/>
      <c r="G22" s="35"/>
      <c r="H22" s="35"/>
      <c r="I22" s="35"/>
    </row>
    <row r="23" spans="1:9">
      <c r="A23" s="44">
        <v>2.2000000000000002</v>
      </c>
      <c r="B23" s="48" t="s">
        <v>66</v>
      </c>
      <c r="C23" s="49" t="s">
        <v>9</v>
      </c>
      <c r="D23" s="50" t="s">
        <v>8</v>
      </c>
      <c r="E23" s="51">
        <f>IF(E12&gt;2500,MAX(0.6,(1.25-0.0001*E12)),1)</f>
        <v>1</v>
      </c>
      <c r="F23" s="35"/>
      <c r="G23" s="35"/>
      <c r="H23" s="35"/>
      <c r="I23" s="35"/>
    </row>
    <row r="24" spans="1:9">
      <c r="A24" s="44">
        <v>3.1</v>
      </c>
      <c r="B24" s="45" t="s">
        <v>24</v>
      </c>
      <c r="C24" s="46" t="s">
        <v>67</v>
      </c>
      <c r="D24" s="46" t="s">
        <v>5</v>
      </c>
      <c r="E24" s="47">
        <f>MIN(E11/10,1500)</f>
        <v>50</v>
      </c>
      <c r="F24" s="35"/>
      <c r="G24" s="35"/>
      <c r="H24" s="35"/>
      <c r="I24" s="35"/>
    </row>
    <row r="25" spans="1:9">
      <c r="A25" s="44" t="s">
        <v>81</v>
      </c>
      <c r="B25" s="43" t="s">
        <v>65</v>
      </c>
      <c r="C25" s="42" t="s">
        <v>6</v>
      </c>
      <c r="D25" s="50" t="s">
        <v>8</v>
      </c>
      <c r="E25" s="52">
        <f>E13/E12</f>
        <v>0.22222222222222221</v>
      </c>
      <c r="F25" s="35"/>
      <c r="G25" s="35"/>
      <c r="H25" s="35"/>
      <c r="I25" s="35"/>
    </row>
    <row r="26" spans="1:9">
      <c r="A26" s="44" t="s">
        <v>81</v>
      </c>
      <c r="B26" s="35" t="s">
        <v>11</v>
      </c>
      <c r="C26" s="42" t="s">
        <v>8</v>
      </c>
      <c r="D26" s="42" t="s">
        <v>8</v>
      </c>
      <c r="E26" s="42">
        <f>VLOOKUP(E14,Brakes2,2,FALSE)</f>
        <v>0.24</v>
      </c>
      <c r="F26" s="35"/>
      <c r="G26" s="35"/>
      <c r="H26" s="35"/>
      <c r="I26" s="35"/>
    </row>
    <row r="27" spans="1:9">
      <c r="A27" s="44" t="s">
        <v>81</v>
      </c>
      <c r="B27" s="35" t="s">
        <v>82</v>
      </c>
      <c r="C27" s="42" t="s">
        <v>8</v>
      </c>
      <c r="D27" s="42" t="s">
        <v>8</v>
      </c>
      <c r="E27" s="53">
        <f>VLOOKUP(E14,Brakes2,3,FALSE)</f>
        <v>1</v>
      </c>
      <c r="F27" s="35"/>
      <c r="G27" s="35"/>
      <c r="H27" s="35"/>
      <c r="I27" s="35"/>
    </row>
    <row r="28" spans="1:9">
      <c r="A28" s="44" t="s">
        <v>81</v>
      </c>
      <c r="B28" s="35" t="s">
        <v>86</v>
      </c>
      <c r="C28" s="42" t="s">
        <v>10</v>
      </c>
      <c r="D28" s="42" t="s">
        <v>218</v>
      </c>
      <c r="E28" s="54">
        <f>E26*E11*9.81*E23*E12/1000</f>
        <v>1059.48</v>
      </c>
      <c r="F28" s="35"/>
      <c r="G28" s="35"/>
      <c r="H28" s="35"/>
      <c r="I28" s="35"/>
    </row>
    <row r="29" spans="1:9">
      <c r="A29" s="44" t="s">
        <v>81</v>
      </c>
      <c r="B29" s="35" t="s">
        <v>87</v>
      </c>
      <c r="C29" s="42" t="s">
        <v>83</v>
      </c>
      <c r="D29" s="42" t="s">
        <v>218</v>
      </c>
      <c r="E29" s="54">
        <f>IF(E25&gt;0.15,E27*E22*E13,0)</f>
        <v>965.9076923076924</v>
      </c>
      <c r="F29" s="35"/>
      <c r="G29" s="35"/>
      <c r="H29" s="35"/>
      <c r="I29" s="35"/>
    </row>
    <row r="30" spans="1:9">
      <c r="A30" s="44" t="s">
        <v>81</v>
      </c>
      <c r="B30" s="35" t="s">
        <v>88</v>
      </c>
      <c r="C30" s="42" t="s">
        <v>84</v>
      </c>
      <c r="D30" s="42" t="s">
        <v>218</v>
      </c>
      <c r="E30" s="54">
        <f>IF(E25&gt;0.15,0.75*(E28+E29),0)</f>
        <v>1519.0407692307692</v>
      </c>
      <c r="F30" s="35"/>
      <c r="G30" s="35"/>
      <c r="H30" s="35"/>
      <c r="I30" s="35"/>
    </row>
    <row r="31" spans="1:9">
      <c r="A31" s="44" t="s">
        <v>81</v>
      </c>
      <c r="B31" s="35" t="s">
        <v>89</v>
      </c>
      <c r="C31" s="42" t="s">
        <v>85</v>
      </c>
      <c r="D31" s="42" t="s">
        <v>218</v>
      </c>
      <c r="E31" s="54">
        <f>MAX(E28:E30)</f>
        <v>1519.0407692307692</v>
      </c>
      <c r="F31" s="35"/>
      <c r="G31" s="35"/>
      <c r="H31" s="35"/>
      <c r="I31" s="35"/>
    </row>
    <row r="32" spans="1:9">
      <c r="A32" s="44" t="s">
        <v>90</v>
      </c>
      <c r="B32" s="35" t="s">
        <v>100</v>
      </c>
      <c r="C32" s="42" t="s">
        <v>8</v>
      </c>
      <c r="D32" s="42" t="s">
        <v>8</v>
      </c>
      <c r="E32" s="42">
        <f>VLOOKUP(E18,Drawbar2,2,FALSE)</f>
        <v>0.65</v>
      </c>
      <c r="F32" s="35"/>
      <c r="G32" s="35"/>
      <c r="H32" s="35"/>
      <c r="I32" s="35"/>
    </row>
    <row r="33" spans="1:9">
      <c r="A33" s="44" t="s">
        <v>90</v>
      </c>
      <c r="B33" s="35" t="s">
        <v>101</v>
      </c>
      <c r="C33" s="42" t="s">
        <v>8</v>
      </c>
      <c r="D33" s="42" t="s">
        <v>8</v>
      </c>
      <c r="E33" s="42">
        <f>VLOOKUP(E18,Drawbar2,3,FALSE)</f>
        <v>0.45</v>
      </c>
      <c r="F33" s="35"/>
      <c r="G33" s="35"/>
      <c r="H33" s="35"/>
      <c r="I33" s="35"/>
    </row>
    <row r="34" spans="1:9">
      <c r="A34" s="44" t="s">
        <v>90</v>
      </c>
      <c r="B34" s="35" t="s">
        <v>93</v>
      </c>
      <c r="C34" s="42" t="s">
        <v>8</v>
      </c>
      <c r="D34" s="42" t="s">
        <v>12</v>
      </c>
      <c r="E34" s="42">
        <f>VLOOKUP(E15,Steel2,2,FALSE)</f>
        <v>235</v>
      </c>
      <c r="F34" s="35"/>
      <c r="G34" s="35"/>
      <c r="H34" s="35"/>
      <c r="I34" s="35"/>
    </row>
    <row r="35" spans="1:9">
      <c r="A35" s="44" t="s">
        <v>90</v>
      </c>
      <c r="B35" s="35" t="s">
        <v>94</v>
      </c>
      <c r="C35" s="42" t="s">
        <v>8</v>
      </c>
      <c r="D35" s="42" t="s">
        <v>12</v>
      </c>
      <c r="E35" s="42">
        <f>VLOOKUP(E15,Steel2,3,FALSE)</f>
        <v>360</v>
      </c>
      <c r="F35" s="35"/>
      <c r="G35" s="35"/>
      <c r="H35" s="35"/>
      <c r="I35" s="35"/>
    </row>
    <row r="36" spans="1:9">
      <c r="A36" s="44" t="s">
        <v>95</v>
      </c>
      <c r="B36" s="35" t="s">
        <v>91</v>
      </c>
      <c r="C36" s="42" t="s">
        <v>92</v>
      </c>
      <c r="D36" s="42" t="s">
        <v>12</v>
      </c>
      <c r="E36" s="54">
        <f>MIN(E32*E34,E33*E35)</f>
        <v>152.75</v>
      </c>
      <c r="F36" s="35"/>
      <c r="G36" s="35"/>
      <c r="H36" s="35"/>
      <c r="I36" s="35"/>
    </row>
    <row r="37" spans="1:9">
      <c r="A37" s="44" t="s">
        <v>90</v>
      </c>
      <c r="B37" s="45" t="s">
        <v>96</v>
      </c>
      <c r="C37" s="46" t="s">
        <v>97</v>
      </c>
      <c r="D37" s="46" t="s">
        <v>13</v>
      </c>
      <c r="E37" s="55">
        <f>E31/E36</f>
        <v>9.9446204204960349</v>
      </c>
      <c r="F37" s="35"/>
      <c r="G37" s="35"/>
      <c r="H37" s="35"/>
      <c r="I37" s="35"/>
    </row>
    <row r="38" spans="1:9">
      <c r="A38" s="44"/>
      <c r="B38" s="56"/>
      <c r="C38" s="57"/>
      <c r="D38" s="57"/>
      <c r="E38" s="58"/>
      <c r="F38" s="35"/>
      <c r="G38" s="35"/>
      <c r="H38" s="35"/>
      <c r="I38" s="35"/>
    </row>
    <row r="39" spans="1:9">
      <c r="A39" s="35"/>
      <c r="B39" s="35"/>
      <c r="C39" s="35"/>
      <c r="D39" s="35"/>
      <c r="E39" s="35"/>
      <c r="F39" s="35"/>
      <c r="G39" s="35"/>
      <c r="H39" s="35"/>
      <c r="I39" s="35"/>
    </row>
    <row r="40" spans="1:9">
      <c r="A40" s="59" t="s">
        <v>196</v>
      </c>
      <c r="B40" s="35"/>
      <c r="C40" s="35"/>
      <c r="D40" s="35"/>
      <c r="E40" s="35"/>
      <c r="F40" s="35"/>
      <c r="G40" s="35"/>
      <c r="H40" s="35"/>
      <c r="I40" s="35"/>
    </row>
    <row r="41" spans="1:9">
      <c r="A41" s="59"/>
      <c r="B41" s="35"/>
      <c r="C41" s="35"/>
      <c r="D41" s="35"/>
      <c r="E41" s="35"/>
      <c r="F41" s="35"/>
      <c r="G41" s="35"/>
      <c r="H41" s="35"/>
      <c r="I41" s="35"/>
    </row>
    <row r="42" spans="1:9">
      <c r="A42" s="59" t="s">
        <v>211</v>
      </c>
      <c r="B42" s="35"/>
      <c r="C42" s="35"/>
      <c r="D42" s="35"/>
      <c r="E42" s="35"/>
      <c r="F42" s="35"/>
      <c r="G42" s="35"/>
      <c r="H42" s="35"/>
      <c r="I42" s="35"/>
    </row>
    <row r="43" spans="1:9">
      <c r="A43" s="60" t="s">
        <v>197</v>
      </c>
      <c r="B43" s="35"/>
      <c r="C43" s="35"/>
      <c r="D43" s="35"/>
      <c r="E43" s="61" t="str">
        <f>VLOOKUP($E$37,SHS,2,TRUE)</f>
        <v>50x50x5</v>
      </c>
      <c r="F43" s="35"/>
      <c r="G43" s="35"/>
      <c r="H43" s="35"/>
      <c r="I43" s="35"/>
    </row>
    <row r="44" spans="1:9">
      <c r="A44" s="60" t="s">
        <v>206</v>
      </c>
      <c r="B44" s="35"/>
      <c r="C44" s="35"/>
      <c r="D44" s="35"/>
      <c r="E44" s="61" t="str">
        <f>VLOOKUP($E$37,RHSa,2,TRUE)</f>
        <v>60x40x4</v>
      </c>
      <c r="F44" s="35"/>
      <c r="G44" s="35"/>
      <c r="H44" s="35"/>
      <c r="I44" s="35"/>
    </row>
    <row r="45" spans="1:9">
      <c r="A45" s="60" t="s">
        <v>207</v>
      </c>
      <c r="B45" s="35"/>
      <c r="C45" s="35"/>
      <c r="D45" s="35"/>
      <c r="E45" s="61" t="str">
        <f>VLOOKUP($E$37,RHSb,2,TRUE)</f>
        <v>70x50x3</v>
      </c>
      <c r="F45" s="35"/>
      <c r="G45" s="35"/>
      <c r="H45" s="35"/>
      <c r="I45" s="35"/>
    </row>
    <row r="46" spans="1:9">
      <c r="A46" s="60" t="s">
        <v>208</v>
      </c>
      <c r="B46" s="35"/>
      <c r="C46" s="35"/>
      <c r="D46" s="35"/>
      <c r="E46" s="61" t="str">
        <f>VLOOKUP($E$37,CHS,2,TRUE)</f>
        <v>60.3x5</v>
      </c>
      <c r="F46" s="35"/>
      <c r="G46" s="35"/>
      <c r="H46" s="35"/>
      <c r="I46" s="35"/>
    </row>
    <row r="47" spans="1:9">
      <c r="A47" s="35"/>
      <c r="B47" s="35"/>
      <c r="C47" s="35"/>
      <c r="D47" s="35"/>
      <c r="E47" s="61"/>
      <c r="F47" s="35"/>
      <c r="G47" s="35"/>
      <c r="H47" s="35"/>
      <c r="I47" s="35"/>
    </row>
    <row r="48" spans="1:9">
      <c r="A48" s="59" t="s">
        <v>210</v>
      </c>
      <c r="B48" s="35"/>
      <c r="C48" s="35"/>
      <c r="D48" s="35"/>
      <c r="E48" s="61"/>
      <c r="F48" s="35"/>
      <c r="G48" s="35"/>
      <c r="H48" s="35"/>
      <c r="I48" s="35"/>
    </row>
    <row r="49" spans="1:9">
      <c r="A49" s="60" t="s">
        <v>197</v>
      </c>
      <c r="B49" s="35"/>
      <c r="C49" s="35"/>
      <c r="D49" s="35"/>
      <c r="E49" s="61" t="str">
        <f>VLOOKUP($E$37/2,SHS,2,TRUE)</f>
        <v>40x40x4</v>
      </c>
      <c r="F49" s="35"/>
      <c r="G49" s="35"/>
      <c r="H49" s="35"/>
      <c r="I49" s="35"/>
    </row>
    <row r="50" spans="1:9">
      <c r="A50" s="60" t="s">
        <v>206</v>
      </c>
      <c r="B50" s="35"/>
      <c r="C50" s="35"/>
      <c r="D50" s="35"/>
      <c r="E50" s="61" t="str">
        <f>VLOOKUP($E$37/2,RHSa,2,TRUE)</f>
        <v>50x30x3</v>
      </c>
      <c r="F50" s="35"/>
      <c r="G50" s="35"/>
      <c r="H50" s="35"/>
      <c r="I50" s="35"/>
    </row>
    <row r="51" spans="1:9">
      <c r="A51" s="60" t="s">
        <v>208</v>
      </c>
      <c r="B51" s="35"/>
      <c r="C51" s="35"/>
      <c r="D51" s="35"/>
      <c r="E51" s="61" t="str">
        <f>VLOOKUP($E$37/2,CHS,2,TRUE)</f>
        <v>48.3x4</v>
      </c>
      <c r="F51" s="35"/>
      <c r="G51" s="35"/>
      <c r="H51" s="35"/>
      <c r="I51" s="35"/>
    </row>
    <row r="52" spans="1:9">
      <c r="A52" s="60" t="s">
        <v>38</v>
      </c>
      <c r="B52" s="35"/>
      <c r="C52" s="35"/>
      <c r="D52" s="35"/>
      <c r="E52" s="61" t="str">
        <f>VLOOKUP($E$37/2,EA,2,TRUE)</f>
        <v>60x60x6</v>
      </c>
      <c r="F52" s="35"/>
      <c r="G52" s="35"/>
      <c r="H52" s="35"/>
      <c r="I52" s="35"/>
    </row>
    <row r="53" spans="1:9">
      <c r="A53" s="60" t="s">
        <v>209</v>
      </c>
      <c r="B53" s="35"/>
      <c r="C53" s="35"/>
      <c r="D53" s="35"/>
      <c r="E53" s="61" t="str">
        <f>VLOOKUP($E$37/2,UA,2,TRUE)</f>
        <v>65x50x5</v>
      </c>
      <c r="F53" s="35"/>
      <c r="G53" s="35"/>
      <c r="H53" s="35"/>
      <c r="I53" s="35"/>
    </row>
    <row r="54" spans="1:9">
      <c r="A54" s="60" t="s">
        <v>48</v>
      </c>
      <c r="B54" s="35"/>
      <c r="C54" s="35"/>
      <c r="D54" s="35"/>
      <c r="E54" s="61" t="str">
        <f>VLOOKUP($E$37/2,CH,2,TRUE)</f>
        <v>76x38x7(T)</v>
      </c>
      <c r="F54" s="35"/>
      <c r="G54" s="35"/>
      <c r="H54" s="35"/>
      <c r="I54" s="35"/>
    </row>
    <row r="55" spans="1:9">
      <c r="A55" s="17"/>
    </row>
    <row r="56" spans="1:9">
      <c r="A56" s="17"/>
    </row>
  </sheetData>
  <dataValidations disablePrompts="1" count="3">
    <dataValidation type="list" allowBlank="1" showInputMessage="1" showErrorMessage="1" sqref="E14">
      <formula1>Brakes1</formula1>
    </dataValidation>
    <dataValidation type="list" allowBlank="1" showInputMessage="1" showErrorMessage="1" sqref="E15">
      <formula1>Steel1</formula1>
    </dataValidation>
    <dataValidation type="list" allowBlank="1" showInputMessage="1" showErrorMessage="1" sqref="E18">
      <formula1>Drawbar1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63"/>
  <sheetViews>
    <sheetView workbookViewId="0"/>
  </sheetViews>
  <sheetFormatPr defaultColWidth="10.7109375" defaultRowHeight="15"/>
  <cols>
    <col min="1" max="1" width="10.7109375" customWidth="1"/>
    <col min="7" max="7" width="12.28515625" customWidth="1"/>
    <col min="11" max="17" width="10.7109375" style="18"/>
  </cols>
  <sheetData>
    <row r="1" spans="1:12">
      <c r="A1" s="1" t="s">
        <v>25</v>
      </c>
    </row>
    <row r="3" spans="1:12">
      <c r="A3" t="s">
        <v>214</v>
      </c>
    </row>
    <row r="4" spans="1:12">
      <c r="A4" t="s">
        <v>213</v>
      </c>
    </row>
    <row r="5" spans="1:12">
      <c r="A5" s="7" t="s">
        <v>26</v>
      </c>
    </row>
    <row r="6" spans="1:12">
      <c r="A6" s="17"/>
    </row>
    <row r="7" spans="1:12">
      <c r="A7" s="1" t="s">
        <v>52</v>
      </c>
    </row>
    <row r="8" spans="1:12">
      <c r="A8" s="17" t="s">
        <v>27</v>
      </c>
    </row>
    <row r="9" spans="1:12">
      <c r="A9" s="17" t="s">
        <v>35</v>
      </c>
    </row>
    <row r="10" spans="1:12">
      <c r="A10" s="17" t="s">
        <v>46</v>
      </c>
    </row>
    <row r="11" spans="1:12">
      <c r="A11" s="17" t="s">
        <v>38</v>
      </c>
    </row>
    <row r="12" spans="1:12">
      <c r="A12" s="17" t="s">
        <v>43</v>
      </c>
    </row>
    <row r="13" spans="1:12">
      <c r="A13" s="17" t="s">
        <v>48</v>
      </c>
    </row>
    <row r="15" spans="1:12">
      <c r="A15" s="1" t="s">
        <v>27</v>
      </c>
    </row>
    <row r="16" spans="1:12">
      <c r="L16" s="29" t="s">
        <v>212</v>
      </c>
    </row>
    <row r="17" spans="1:17">
      <c r="A17" s="3" t="s">
        <v>39</v>
      </c>
      <c r="B17" s="3" t="s">
        <v>29</v>
      </c>
      <c r="C17" s="3" t="s">
        <v>33</v>
      </c>
      <c r="D17" s="3"/>
    </row>
    <row r="18" spans="1:17">
      <c r="A18" s="3" t="s">
        <v>28</v>
      </c>
      <c r="B18" s="3" t="s">
        <v>30</v>
      </c>
      <c r="C18" s="3" t="s">
        <v>34</v>
      </c>
      <c r="D18" s="3" t="s">
        <v>32</v>
      </c>
    </row>
    <row r="19" spans="1:17">
      <c r="A19" s="3" t="s">
        <v>4</v>
      </c>
      <c r="B19" s="3" t="s">
        <v>4</v>
      </c>
      <c r="C19" s="3" t="s">
        <v>13</v>
      </c>
      <c r="D19" s="3" t="s">
        <v>31</v>
      </c>
      <c r="E19" s="3" t="s">
        <v>133</v>
      </c>
      <c r="L19" s="18" t="s">
        <v>199</v>
      </c>
    </row>
    <row r="20" spans="1:17">
      <c r="A20" s="3"/>
      <c r="B20" s="5"/>
      <c r="C20" s="3"/>
      <c r="D20" s="3"/>
      <c r="L20" s="25">
        <v>0</v>
      </c>
      <c r="M20" s="25" t="s">
        <v>162</v>
      </c>
    </row>
    <row r="21" spans="1:17">
      <c r="A21" s="3">
        <v>30</v>
      </c>
      <c r="B21" s="5">
        <v>2.5</v>
      </c>
      <c r="C21" s="4">
        <v>2.1</v>
      </c>
      <c r="D21" s="4">
        <v>2.0299999999999998</v>
      </c>
      <c r="E21" t="s">
        <v>162</v>
      </c>
      <c r="L21" s="26">
        <v>2.1</v>
      </c>
      <c r="M21" s="25" t="s">
        <v>183</v>
      </c>
      <c r="O21" s="26"/>
      <c r="P21" s="26"/>
      <c r="Q21" s="14"/>
    </row>
    <row r="22" spans="1:17">
      <c r="A22" s="8">
        <v>30</v>
      </c>
      <c r="B22" s="9">
        <v>3</v>
      </c>
      <c r="C22" s="8">
        <v>2.34</v>
      </c>
      <c r="D22" s="10">
        <v>2.36</v>
      </c>
      <c r="E22" s="16" t="s">
        <v>183</v>
      </c>
      <c r="L22" s="25">
        <v>2.34</v>
      </c>
      <c r="M22" s="25" t="s">
        <v>184</v>
      </c>
      <c r="O22" s="25"/>
      <c r="P22" s="26"/>
      <c r="Q22" s="14"/>
    </row>
    <row r="23" spans="1:17">
      <c r="A23" s="3">
        <v>40</v>
      </c>
      <c r="B23" s="5">
        <v>2</v>
      </c>
      <c r="C23" s="3">
        <v>3.47</v>
      </c>
      <c r="D23" s="4">
        <v>2.31</v>
      </c>
      <c r="E23" t="s">
        <v>184</v>
      </c>
      <c r="L23" s="25">
        <v>3.47</v>
      </c>
      <c r="M23" s="25" t="s">
        <v>185</v>
      </c>
      <c r="O23" s="25"/>
      <c r="P23" s="26"/>
      <c r="Q23" s="14"/>
    </row>
    <row r="24" spans="1:17">
      <c r="A24" s="3">
        <v>40</v>
      </c>
      <c r="B24" s="5">
        <v>2.5</v>
      </c>
      <c r="C24" s="3">
        <v>4.1100000000000003</v>
      </c>
      <c r="D24" s="4">
        <v>2.82</v>
      </c>
      <c r="E24" t="s">
        <v>185</v>
      </c>
      <c r="L24" s="25">
        <v>4.1100000000000003</v>
      </c>
      <c r="M24" s="25" t="s">
        <v>120</v>
      </c>
      <c r="O24" s="25"/>
      <c r="P24" s="26"/>
      <c r="Q24" s="14"/>
    </row>
    <row r="25" spans="1:17">
      <c r="A25" s="3">
        <v>40</v>
      </c>
      <c r="B25" s="5">
        <v>3</v>
      </c>
      <c r="C25" s="3">
        <v>4.66</v>
      </c>
      <c r="D25" s="4">
        <v>3.3</v>
      </c>
      <c r="E25" t="s">
        <v>120</v>
      </c>
      <c r="L25" s="25">
        <v>4.66</v>
      </c>
      <c r="M25" s="25" t="s">
        <v>121</v>
      </c>
      <c r="O25" s="25"/>
      <c r="P25" s="26"/>
      <c r="Q25" s="14"/>
    </row>
    <row r="26" spans="1:17">
      <c r="A26" s="8">
        <v>40</v>
      </c>
      <c r="B26" s="9">
        <v>4</v>
      </c>
      <c r="C26" s="8">
        <v>5.54</v>
      </c>
      <c r="D26" s="10">
        <v>4.2</v>
      </c>
      <c r="E26" s="16" t="s">
        <v>121</v>
      </c>
      <c r="L26" s="25">
        <v>5.54</v>
      </c>
      <c r="M26" s="25" t="s">
        <v>186</v>
      </c>
      <c r="O26" s="25"/>
      <c r="P26" s="26"/>
      <c r="Q26" s="14"/>
    </row>
    <row r="27" spans="1:17">
      <c r="A27" s="3">
        <v>50</v>
      </c>
      <c r="B27" s="5">
        <v>2</v>
      </c>
      <c r="C27" s="3">
        <v>5.66</v>
      </c>
      <c r="D27" s="4">
        <v>2.93</v>
      </c>
      <c r="E27" t="s">
        <v>186</v>
      </c>
      <c r="L27" s="25">
        <v>5.66</v>
      </c>
      <c r="M27" s="25" t="s">
        <v>187</v>
      </c>
      <c r="O27" s="25"/>
      <c r="P27" s="26"/>
      <c r="Q27" s="14"/>
    </row>
    <row r="28" spans="1:17">
      <c r="A28" s="3">
        <v>50</v>
      </c>
      <c r="B28" s="5">
        <v>2.5</v>
      </c>
      <c r="C28" s="3">
        <v>6.78</v>
      </c>
      <c r="D28" s="4">
        <v>3.6</v>
      </c>
      <c r="E28" t="s">
        <v>187</v>
      </c>
      <c r="L28" s="25">
        <v>6.78</v>
      </c>
      <c r="M28" s="25" t="s">
        <v>124</v>
      </c>
      <c r="O28" s="25"/>
      <c r="P28" s="26"/>
      <c r="Q28" s="14"/>
    </row>
    <row r="29" spans="1:17">
      <c r="A29" s="3">
        <v>50</v>
      </c>
      <c r="B29" s="5">
        <v>3</v>
      </c>
      <c r="C29" s="3">
        <v>7.79</v>
      </c>
      <c r="D29" s="4">
        <v>4.25</v>
      </c>
      <c r="E29" t="s">
        <v>124</v>
      </c>
      <c r="L29" s="25">
        <v>7.79</v>
      </c>
      <c r="M29" s="25" t="s">
        <v>125</v>
      </c>
      <c r="O29" s="25"/>
      <c r="P29" s="26"/>
      <c r="Q29" s="14"/>
    </row>
    <row r="30" spans="1:17">
      <c r="A30" s="3">
        <v>50</v>
      </c>
      <c r="B30" s="5">
        <v>4</v>
      </c>
      <c r="C30" s="3">
        <v>9.49</v>
      </c>
      <c r="D30" s="4">
        <v>5.45</v>
      </c>
      <c r="E30" t="s">
        <v>125</v>
      </c>
      <c r="L30" s="25">
        <v>9.49</v>
      </c>
      <c r="M30" s="25" t="s">
        <v>126</v>
      </c>
      <c r="O30" s="25"/>
      <c r="P30" s="26"/>
      <c r="Q30" s="14"/>
    </row>
    <row r="31" spans="1:17">
      <c r="A31" s="8">
        <v>50</v>
      </c>
      <c r="B31" s="9">
        <v>5</v>
      </c>
      <c r="C31" s="8">
        <v>10.8</v>
      </c>
      <c r="D31" s="10">
        <v>6.56</v>
      </c>
      <c r="E31" s="16" t="s">
        <v>126</v>
      </c>
      <c r="L31" s="25">
        <v>10.8</v>
      </c>
      <c r="M31" s="25" t="s">
        <v>188</v>
      </c>
      <c r="O31" s="25"/>
      <c r="P31" s="26"/>
      <c r="Q31" s="14"/>
    </row>
    <row r="32" spans="1:17">
      <c r="A32" s="3">
        <v>60</v>
      </c>
      <c r="B32" s="5">
        <v>3</v>
      </c>
      <c r="C32" s="3">
        <v>11.7</v>
      </c>
      <c r="D32" s="4">
        <v>5.19</v>
      </c>
      <c r="E32" t="s">
        <v>188</v>
      </c>
      <c r="L32" s="25">
        <v>11.7</v>
      </c>
      <c r="M32" s="25" t="s">
        <v>189</v>
      </c>
      <c r="O32" s="25"/>
      <c r="P32" s="26"/>
      <c r="Q32" s="14"/>
    </row>
    <row r="33" spans="1:17">
      <c r="A33" s="3">
        <v>60</v>
      </c>
      <c r="B33" s="5">
        <v>4</v>
      </c>
      <c r="C33" s="3">
        <v>14.5</v>
      </c>
      <c r="D33" s="4">
        <v>6.71</v>
      </c>
      <c r="E33" t="s">
        <v>189</v>
      </c>
      <c r="L33" s="25">
        <v>14.5</v>
      </c>
      <c r="M33" s="25" t="s">
        <v>190</v>
      </c>
      <c r="O33" s="25"/>
      <c r="P33" s="26"/>
      <c r="Q33" s="14"/>
    </row>
    <row r="34" spans="1:17">
      <c r="A34" s="8">
        <v>60</v>
      </c>
      <c r="B34" s="9">
        <v>5</v>
      </c>
      <c r="C34" s="8">
        <v>16.8</v>
      </c>
      <c r="D34" s="10">
        <v>8.1300000000000008</v>
      </c>
      <c r="E34" s="16" t="s">
        <v>129</v>
      </c>
      <c r="L34" s="25">
        <v>16.399999999999999</v>
      </c>
      <c r="M34" s="25" t="s">
        <v>129</v>
      </c>
      <c r="O34" s="25"/>
      <c r="P34" s="26"/>
      <c r="Q34" s="14"/>
    </row>
    <row r="35" spans="1:17">
      <c r="A35" s="3">
        <v>70</v>
      </c>
      <c r="B35" s="5">
        <v>3</v>
      </c>
      <c r="C35" s="3">
        <v>16.399999999999999</v>
      </c>
      <c r="D35" s="4">
        <v>6.13</v>
      </c>
      <c r="E35" t="s">
        <v>190</v>
      </c>
      <c r="L35" s="25">
        <v>16.8</v>
      </c>
      <c r="M35" s="25" t="s">
        <v>191</v>
      </c>
      <c r="O35" s="25"/>
      <c r="P35" s="26"/>
      <c r="Q35" s="14"/>
    </row>
    <row r="36" spans="1:17">
      <c r="A36" s="3">
        <v>70</v>
      </c>
      <c r="B36" s="5">
        <v>3.6</v>
      </c>
      <c r="C36" s="5">
        <v>19</v>
      </c>
      <c r="D36" s="4">
        <v>7.24</v>
      </c>
      <c r="E36" t="s">
        <v>191</v>
      </c>
      <c r="L36" s="27">
        <v>19</v>
      </c>
      <c r="M36" s="25" t="s">
        <v>193</v>
      </c>
      <c r="O36" s="27"/>
      <c r="P36" s="26"/>
      <c r="Q36" s="14"/>
    </row>
    <row r="37" spans="1:17">
      <c r="A37" s="8">
        <v>70</v>
      </c>
      <c r="B37" s="9">
        <v>5</v>
      </c>
      <c r="C37" s="8">
        <v>24.2</v>
      </c>
      <c r="D37" s="10">
        <v>9.6999999999999993</v>
      </c>
      <c r="E37" s="16" t="s">
        <v>192</v>
      </c>
      <c r="L37" s="27">
        <v>22</v>
      </c>
      <c r="M37" s="25" t="s">
        <v>192</v>
      </c>
      <c r="O37" s="27"/>
      <c r="P37" s="26"/>
      <c r="Q37" s="14"/>
    </row>
    <row r="38" spans="1:17">
      <c r="A38" s="3">
        <v>80</v>
      </c>
      <c r="B38" s="5">
        <v>3</v>
      </c>
      <c r="C38" s="5">
        <v>22</v>
      </c>
      <c r="D38" s="4">
        <v>7.07</v>
      </c>
      <c r="E38" t="s">
        <v>193</v>
      </c>
      <c r="L38" s="25">
        <v>24.2</v>
      </c>
      <c r="M38" s="25" t="s">
        <v>194</v>
      </c>
      <c r="O38" s="25"/>
      <c r="P38" s="26"/>
      <c r="Q38" s="14"/>
    </row>
    <row r="39" spans="1:17">
      <c r="A39" s="3">
        <v>80</v>
      </c>
      <c r="B39" s="5">
        <v>3.6</v>
      </c>
      <c r="C39" s="3">
        <v>25.5</v>
      </c>
      <c r="D39" s="4">
        <v>8.3699999999999992</v>
      </c>
      <c r="E39" t="s">
        <v>194</v>
      </c>
      <c r="L39" s="25">
        <v>25.5</v>
      </c>
      <c r="M39" s="25" t="s">
        <v>195</v>
      </c>
      <c r="O39" s="25"/>
      <c r="P39" s="26"/>
      <c r="Q39" s="14"/>
    </row>
    <row r="40" spans="1:17">
      <c r="A40" s="3">
        <v>80</v>
      </c>
      <c r="B40" s="5">
        <v>5</v>
      </c>
      <c r="C40" s="5">
        <v>32.9</v>
      </c>
      <c r="D40" s="3">
        <v>11.3</v>
      </c>
      <c r="E40" t="s">
        <v>195</v>
      </c>
      <c r="F40" s="3"/>
      <c r="G40" s="3"/>
      <c r="L40" s="27">
        <v>32.9</v>
      </c>
      <c r="M40" s="18" t="s">
        <v>198</v>
      </c>
      <c r="O40" s="27"/>
      <c r="P40" s="25"/>
      <c r="Q40" s="14"/>
    </row>
    <row r="41" spans="1:17">
      <c r="A41" s="3"/>
      <c r="B41" s="5"/>
      <c r="C41" s="3"/>
      <c r="D41" s="3"/>
      <c r="F41" s="3"/>
      <c r="G41" s="5"/>
      <c r="H41" s="3"/>
      <c r="I41" s="3"/>
      <c r="J41" s="3"/>
    </row>
    <row r="42" spans="1:17">
      <c r="A42" s="3"/>
      <c r="B42" s="5"/>
      <c r="C42" s="3"/>
      <c r="D42" s="3"/>
      <c r="F42" s="3"/>
      <c r="G42" s="5"/>
      <c r="H42" s="3"/>
      <c r="I42" s="3"/>
      <c r="J42" s="3"/>
    </row>
    <row r="43" spans="1:17">
      <c r="A43" s="1" t="s">
        <v>35</v>
      </c>
      <c r="G43" s="5"/>
      <c r="H43" s="3"/>
      <c r="I43" s="3"/>
      <c r="J43" s="3"/>
    </row>
    <row r="44" spans="1:17">
      <c r="D44" s="3" t="s">
        <v>37</v>
      </c>
      <c r="E44" s="3" t="s">
        <v>53</v>
      </c>
      <c r="H44" s="3"/>
      <c r="I44" s="3"/>
      <c r="J44" s="3"/>
    </row>
    <row r="45" spans="1:17">
      <c r="A45" s="3"/>
      <c r="B45" s="3"/>
      <c r="C45" s="3" t="s">
        <v>29</v>
      </c>
      <c r="D45" s="3" t="s">
        <v>33</v>
      </c>
      <c r="E45" s="3" t="s">
        <v>33</v>
      </c>
      <c r="H45" s="3"/>
      <c r="I45" s="3"/>
      <c r="J45" s="3"/>
    </row>
    <row r="46" spans="1:17">
      <c r="A46" s="3" t="s">
        <v>36</v>
      </c>
      <c r="B46" s="3" t="s">
        <v>28</v>
      </c>
      <c r="C46" s="3" t="s">
        <v>30</v>
      </c>
      <c r="D46" s="3" t="s">
        <v>34</v>
      </c>
      <c r="E46" s="3" t="s">
        <v>34</v>
      </c>
      <c r="F46" s="3" t="s">
        <v>32</v>
      </c>
      <c r="H46" s="3"/>
      <c r="I46" s="3"/>
      <c r="J46" s="3"/>
    </row>
    <row r="47" spans="1:17">
      <c r="A47" s="3" t="s">
        <v>4</v>
      </c>
      <c r="B47" s="3" t="s">
        <v>4</v>
      </c>
      <c r="C47" s="3" t="s">
        <v>4</v>
      </c>
      <c r="D47" s="3" t="s">
        <v>13</v>
      </c>
      <c r="E47" s="3" t="s">
        <v>13</v>
      </c>
      <c r="F47" s="3" t="s">
        <v>31</v>
      </c>
      <c r="G47" s="18" t="s">
        <v>133</v>
      </c>
      <c r="H47" s="3"/>
      <c r="I47" s="3"/>
      <c r="J47" s="3"/>
      <c r="L47" s="18" t="s">
        <v>200</v>
      </c>
      <c r="O47" s="18" t="s">
        <v>201</v>
      </c>
    </row>
    <row r="48" spans="1:17">
      <c r="A48" s="3"/>
      <c r="B48" s="3"/>
      <c r="C48" s="5"/>
      <c r="D48" s="3"/>
      <c r="E48" s="3"/>
      <c r="H48" s="3"/>
      <c r="I48" s="3"/>
      <c r="J48" s="3"/>
      <c r="L48" s="18">
        <v>0</v>
      </c>
      <c r="M48" s="25" t="s">
        <v>167</v>
      </c>
      <c r="O48" s="18">
        <v>0</v>
      </c>
      <c r="P48" s="25" t="s">
        <v>167</v>
      </c>
    </row>
    <row r="49" spans="1:22">
      <c r="A49" s="13">
        <v>50</v>
      </c>
      <c r="B49" s="13">
        <v>25</v>
      </c>
      <c r="C49" s="20">
        <v>2</v>
      </c>
      <c r="D49" s="24">
        <v>3.35</v>
      </c>
      <c r="E49" s="24">
        <v>2.25</v>
      </c>
      <c r="F49" s="13">
        <v>2.15</v>
      </c>
      <c r="G49" s="14" t="s">
        <v>167</v>
      </c>
      <c r="H49" s="3"/>
      <c r="I49" s="3"/>
      <c r="J49" s="3"/>
      <c r="L49" s="26">
        <v>3.35</v>
      </c>
      <c r="M49" s="25" t="s">
        <v>168</v>
      </c>
      <c r="O49" s="26">
        <v>2.25</v>
      </c>
      <c r="P49" s="25" t="s">
        <v>168</v>
      </c>
      <c r="S49" s="24"/>
      <c r="T49" s="24"/>
      <c r="U49" s="13"/>
      <c r="V49" s="14"/>
    </row>
    <row r="50" spans="1:22">
      <c r="A50" s="13">
        <v>50</v>
      </c>
      <c r="B50" s="13">
        <v>25</v>
      </c>
      <c r="C50" s="20">
        <v>2.5</v>
      </c>
      <c r="D50" s="13">
        <v>3.95</v>
      </c>
      <c r="E50" s="24">
        <v>2.62</v>
      </c>
      <c r="F50" s="13">
        <v>2.62</v>
      </c>
      <c r="G50" s="14" t="s">
        <v>168</v>
      </c>
      <c r="H50" s="3"/>
      <c r="I50" s="3"/>
      <c r="J50" s="3"/>
      <c r="L50" s="25">
        <v>3.95</v>
      </c>
      <c r="M50" s="25" t="s">
        <v>169</v>
      </c>
      <c r="O50" s="26">
        <v>2.62</v>
      </c>
      <c r="P50" s="25" t="s">
        <v>169</v>
      </c>
      <c r="S50" s="13"/>
      <c r="T50" s="24"/>
      <c r="U50" s="13"/>
      <c r="V50" s="14"/>
    </row>
    <row r="51" spans="1:22">
      <c r="A51" s="8">
        <v>50</v>
      </c>
      <c r="B51" s="8">
        <v>25</v>
      </c>
      <c r="C51" s="9">
        <v>3</v>
      </c>
      <c r="D51" s="8">
        <v>4.47</v>
      </c>
      <c r="E51" s="10">
        <v>2.93</v>
      </c>
      <c r="F51" s="8">
        <v>3.07</v>
      </c>
      <c r="G51" s="16" t="s">
        <v>169</v>
      </c>
      <c r="H51" s="3"/>
      <c r="I51" s="3"/>
      <c r="J51" s="3"/>
      <c r="L51" s="25">
        <v>4.47</v>
      </c>
      <c r="M51" s="25" t="s">
        <v>170</v>
      </c>
      <c r="O51" s="26">
        <v>2.93</v>
      </c>
      <c r="P51" s="25" t="s">
        <v>170</v>
      </c>
      <c r="S51" s="13"/>
      <c r="T51" s="24"/>
      <c r="U51" s="13"/>
      <c r="V51" s="14"/>
    </row>
    <row r="52" spans="1:22">
      <c r="A52" s="13">
        <v>50</v>
      </c>
      <c r="B52" s="13">
        <v>30</v>
      </c>
      <c r="C52" s="20">
        <v>2.5</v>
      </c>
      <c r="D52" s="13">
        <v>4.5199999999999996</v>
      </c>
      <c r="E52" s="24">
        <v>3.37</v>
      </c>
      <c r="F52" s="13">
        <v>2.82</v>
      </c>
      <c r="G52" s="14" t="s">
        <v>170</v>
      </c>
      <c r="H52" s="3"/>
      <c r="I52" s="3"/>
      <c r="J52" s="3"/>
      <c r="L52" s="25">
        <v>4.5199999999999996</v>
      </c>
      <c r="M52" s="25" t="s">
        <v>171</v>
      </c>
      <c r="O52" s="26">
        <v>3.37</v>
      </c>
      <c r="P52" s="25" t="s">
        <v>171</v>
      </c>
      <c r="S52" s="13"/>
      <c r="T52" s="24"/>
      <c r="U52" s="13"/>
      <c r="V52" s="14"/>
    </row>
    <row r="53" spans="1:22">
      <c r="A53" s="8">
        <v>50</v>
      </c>
      <c r="B53" s="8">
        <v>30</v>
      </c>
      <c r="C53" s="9">
        <v>3</v>
      </c>
      <c r="D53" s="8">
        <v>5.13</v>
      </c>
      <c r="E53" s="10">
        <v>3.8</v>
      </c>
      <c r="F53" s="8">
        <v>3.3</v>
      </c>
      <c r="G53" s="16" t="s">
        <v>171</v>
      </c>
      <c r="H53" s="3"/>
      <c r="I53" s="3"/>
      <c r="J53" s="3"/>
      <c r="L53" s="25">
        <v>5.13</v>
      </c>
      <c r="M53" s="25" t="s">
        <v>172</v>
      </c>
      <c r="O53" s="26">
        <v>3.8</v>
      </c>
      <c r="P53" s="25" t="s">
        <v>172</v>
      </c>
      <c r="S53" s="13"/>
      <c r="T53" s="24"/>
      <c r="U53" s="13"/>
      <c r="V53" s="14"/>
    </row>
    <row r="54" spans="1:22">
      <c r="A54" s="13">
        <v>60</v>
      </c>
      <c r="B54" s="13">
        <v>40</v>
      </c>
      <c r="C54" s="20">
        <v>3</v>
      </c>
      <c r="D54" s="13">
        <v>8.4600000000000009</v>
      </c>
      <c r="E54" s="24">
        <v>6.72</v>
      </c>
      <c r="F54" s="13">
        <v>4.25</v>
      </c>
      <c r="G54" s="14" t="s">
        <v>172</v>
      </c>
      <c r="H54" s="3"/>
      <c r="I54" s="3"/>
      <c r="J54" s="3"/>
      <c r="L54" s="25">
        <v>8.4600000000000009</v>
      </c>
      <c r="M54" s="25" t="s">
        <v>173</v>
      </c>
      <c r="O54" s="26">
        <v>6.72</v>
      </c>
      <c r="P54" s="25" t="s">
        <v>173</v>
      </c>
      <c r="S54" s="13"/>
      <c r="T54" s="24"/>
      <c r="U54" s="13"/>
      <c r="V54" s="14"/>
    </row>
    <row r="55" spans="1:22">
      <c r="A55" s="8">
        <v>60</v>
      </c>
      <c r="B55" s="8">
        <v>40</v>
      </c>
      <c r="C55" s="9">
        <v>4</v>
      </c>
      <c r="D55" s="8">
        <v>10.3</v>
      </c>
      <c r="E55" s="10">
        <v>8.14</v>
      </c>
      <c r="F55" s="8">
        <v>5.45</v>
      </c>
      <c r="G55" s="16" t="s">
        <v>173</v>
      </c>
      <c r="H55" s="3"/>
      <c r="I55" s="3"/>
      <c r="J55" s="3"/>
      <c r="L55" s="25">
        <v>10.3</v>
      </c>
      <c r="M55" s="25" t="s">
        <v>174</v>
      </c>
      <c r="O55" s="26">
        <v>8.14</v>
      </c>
      <c r="P55" s="25" t="s">
        <v>175</v>
      </c>
      <c r="S55" s="13"/>
      <c r="T55" s="24"/>
      <c r="U55" s="13"/>
      <c r="V55" s="14"/>
    </row>
    <row r="56" spans="1:22">
      <c r="A56" s="11">
        <v>70</v>
      </c>
      <c r="B56" s="11">
        <v>50</v>
      </c>
      <c r="C56" s="12">
        <v>3</v>
      </c>
      <c r="D56" s="11">
        <v>12.6</v>
      </c>
      <c r="E56" s="12">
        <v>10.4</v>
      </c>
      <c r="F56" s="11">
        <v>5.19</v>
      </c>
      <c r="G56" s="21" t="s">
        <v>174</v>
      </c>
      <c r="H56" s="3"/>
      <c r="I56" s="3"/>
      <c r="J56" s="3"/>
      <c r="L56" s="25">
        <v>12.6</v>
      </c>
      <c r="M56" s="25" t="s">
        <v>175</v>
      </c>
      <c r="O56" s="26">
        <v>8.7799999999999994</v>
      </c>
      <c r="P56" s="25" t="s">
        <v>174</v>
      </c>
      <c r="S56" s="13"/>
      <c r="T56" s="24"/>
      <c r="U56" s="13"/>
      <c r="V56" s="14"/>
    </row>
    <row r="57" spans="1:22">
      <c r="A57" s="13">
        <v>80</v>
      </c>
      <c r="B57" s="13">
        <v>40</v>
      </c>
      <c r="C57" s="20">
        <v>3</v>
      </c>
      <c r="D57" s="13">
        <v>13.1</v>
      </c>
      <c r="E57" s="24">
        <v>8.7799999999999994</v>
      </c>
      <c r="F57" s="13">
        <v>5.19</v>
      </c>
      <c r="G57" s="14" t="s">
        <v>175</v>
      </c>
      <c r="H57" s="3"/>
      <c r="I57" s="3"/>
      <c r="J57" s="3"/>
      <c r="L57" s="25">
        <v>13.1</v>
      </c>
      <c r="M57" s="25" t="s">
        <v>176</v>
      </c>
      <c r="O57" s="27">
        <v>10.4</v>
      </c>
      <c r="P57" s="25" t="s">
        <v>176</v>
      </c>
      <c r="S57" s="13"/>
      <c r="T57" s="20"/>
      <c r="U57" s="13"/>
      <c r="V57" s="14"/>
    </row>
    <row r="58" spans="1:22">
      <c r="A58" s="8">
        <v>80</v>
      </c>
      <c r="B58" s="8">
        <v>40</v>
      </c>
      <c r="C58" s="9">
        <v>4</v>
      </c>
      <c r="D58" s="8">
        <v>16.2</v>
      </c>
      <c r="E58" s="9">
        <v>10.7</v>
      </c>
      <c r="F58" s="8">
        <v>6.71</v>
      </c>
      <c r="G58" s="16" t="s">
        <v>176</v>
      </c>
      <c r="H58" s="3"/>
      <c r="I58" s="3"/>
      <c r="J58" s="3"/>
      <c r="L58" s="25">
        <v>16.2</v>
      </c>
      <c r="M58" s="25" t="s">
        <v>177</v>
      </c>
      <c r="O58" s="27">
        <v>10.7</v>
      </c>
      <c r="P58" s="25" t="s">
        <v>177</v>
      </c>
      <c r="S58" s="13"/>
      <c r="T58" s="20"/>
      <c r="U58" s="13"/>
      <c r="V58" s="14"/>
    </row>
    <row r="59" spans="1:22">
      <c r="A59" s="13">
        <v>90</v>
      </c>
      <c r="B59" s="13">
        <v>50</v>
      </c>
      <c r="C59" s="20">
        <v>3</v>
      </c>
      <c r="D59" s="13">
        <v>18.2</v>
      </c>
      <c r="E59" s="20">
        <v>13.1</v>
      </c>
      <c r="F59" s="13">
        <v>6.13</v>
      </c>
      <c r="G59" s="14" t="s">
        <v>177</v>
      </c>
      <c r="H59" s="3"/>
      <c r="I59" s="3"/>
      <c r="J59" s="3"/>
      <c r="L59" s="25">
        <v>18.2</v>
      </c>
      <c r="M59" s="25" t="s">
        <v>178</v>
      </c>
      <c r="O59" s="27">
        <v>13.1</v>
      </c>
      <c r="P59" s="25" t="s">
        <v>180</v>
      </c>
      <c r="S59" s="13"/>
      <c r="T59" s="20"/>
      <c r="U59" s="13"/>
      <c r="V59" s="14"/>
    </row>
    <row r="60" spans="1:22">
      <c r="A60" s="13">
        <v>90</v>
      </c>
      <c r="B60" s="13">
        <v>50</v>
      </c>
      <c r="C60" s="20">
        <v>3.6</v>
      </c>
      <c r="D60" s="13">
        <v>21.1</v>
      </c>
      <c r="E60" s="20">
        <v>15.1</v>
      </c>
      <c r="F60" s="13">
        <v>7.24</v>
      </c>
      <c r="G60" s="14" t="s">
        <v>178</v>
      </c>
      <c r="H60" s="3"/>
      <c r="I60" s="3"/>
      <c r="J60" s="3"/>
      <c r="L60" s="25">
        <v>21.1</v>
      </c>
      <c r="M60" s="25" t="s">
        <v>180</v>
      </c>
      <c r="O60" s="27">
        <v>14.4</v>
      </c>
      <c r="P60" s="25" t="s">
        <v>178</v>
      </c>
      <c r="S60" s="13"/>
      <c r="T60" s="20"/>
      <c r="U60" s="24"/>
      <c r="V60" s="14"/>
    </row>
    <row r="61" spans="1:22">
      <c r="A61" s="8">
        <v>90</v>
      </c>
      <c r="B61" s="8">
        <v>50</v>
      </c>
      <c r="C61" s="9">
        <v>5</v>
      </c>
      <c r="D61" s="8">
        <v>26.8</v>
      </c>
      <c r="E61" s="9">
        <v>18.899999999999999</v>
      </c>
      <c r="F61" s="10">
        <v>9.6999999999999993</v>
      </c>
      <c r="G61" s="16" t="s">
        <v>179</v>
      </c>
      <c r="H61" s="3"/>
      <c r="I61" s="3"/>
      <c r="J61" s="3"/>
      <c r="L61" s="25">
        <v>21.3</v>
      </c>
      <c r="M61" s="25" t="s">
        <v>179</v>
      </c>
      <c r="O61" s="27">
        <v>15.1</v>
      </c>
      <c r="P61" s="25" t="s">
        <v>181</v>
      </c>
      <c r="S61" s="13"/>
      <c r="T61" s="20"/>
      <c r="U61" s="13"/>
      <c r="V61" s="14"/>
    </row>
    <row r="62" spans="1:22">
      <c r="A62" s="13">
        <v>100</v>
      </c>
      <c r="B62" s="13">
        <v>50</v>
      </c>
      <c r="C62" s="20">
        <v>3</v>
      </c>
      <c r="D62" s="13">
        <v>21.3</v>
      </c>
      <c r="E62" s="20">
        <v>14.4</v>
      </c>
      <c r="F62" s="24">
        <v>6.6</v>
      </c>
      <c r="G62" s="14" t="s">
        <v>180</v>
      </c>
      <c r="H62" s="3"/>
      <c r="I62" s="3"/>
      <c r="J62" s="3"/>
      <c r="L62" s="25">
        <v>26.8</v>
      </c>
      <c r="M62" s="25" t="s">
        <v>181</v>
      </c>
      <c r="O62" s="27">
        <v>18</v>
      </c>
      <c r="P62" s="25" t="s">
        <v>179</v>
      </c>
      <c r="S62" s="13"/>
      <c r="T62" s="20"/>
      <c r="U62" s="13"/>
      <c r="V62" s="14"/>
    </row>
    <row r="63" spans="1:22">
      <c r="A63" s="13">
        <v>100</v>
      </c>
      <c r="B63" s="13">
        <v>50</v>
      </c>
      <c r="C63" s="20">
        <v>4</v>
      </c>
      <c r="D63" s="13">
        <v>26.8</v>
      </c>
      <c r="E63" s="20">
        <v>18</v>
      </c>
      <c r="F63" s="13">
        <v>8.59</v>
      </c>
      <c r="G63" s="14" t="s">
        <v>181</v>
      </c>
      <c r="H63" s="3"/>
      <c r="I63" s="3"/>
      <c r="J63" s="3"/>
      <c r="L63" s="25">
        <v>26.8</v>
      </c>
      <c r="M63" s="25" t="s">
        <v>182</v>
      </c>
      <c r="O63" s="27">
        <v>18.899999999999999</v>
      </c>
      <c r="P63" s="25" t="s">
        <v>182</v>
      </c>
      <c r="S63" s="13"/>
      <c r="T63" s="20"/>
      <c r="U63" s="24"/>
      <c r="V63" s="14"/>
    </row>
    <row r="64" spans="1:22">
      <c r="A64" s="13">
        <v>100</v>
      </c>
      <c r="B64" s="13">
        <v>50</v>
      </c>
      <c r="C64" s="20">
        <v>5</v>
      </c>
      <c r="D64" s="20">
        <v>31.6</v>
      </c>
      <c r="E64" s="20">
        <v>21</v>
      </c>
      <c r="F64" s="13">
        <v>10.5</v>
      </c>
      <c r="G64" s="14" t="s">
        <v>182</v>
      </c>
      <c r="H64" s="3"/>
      <c r="I64" s="3"/>
      <c r="J64" s="3"/>
      <c r="L64" s="27">
        <v>31.6</v>
      </c>
      <c r="M64" s="18" t="s">
        <v>198</v>
      </c>
      <c r="O64" s="27">
        <v>21</v>
      </c>
      <c r="P64" s="18" t="s">
        <v>198</v>
      </c>
      <c r="S64" s="20"/>
      <c r="T64" s="20"/>
      <c r="U64" s="13"/>
      <c r="V64" s="14"/>
    </row>
    <row r="65" spans="1:16">
      <c r="A65" s="19" t="s">
        <v>54</v>
      </c>
      <c r="B65" s="3"/>
      <c r="C65" s="5"/>
      <c r="D65" s="5"/>
      <c r="E65" s="5"/>
      <c r="F65" s="3"/>
      <c r="G65" s="5"/>
      <c r="H65" s="3"/>
      <c r="I65" s="3"/>
      <c r="J65" s="3"/>
    </row>
    <row r="66" spans="1:16">
      <c r="A66" s="3"/>
      <c r="B66" s="3"/>
      <c r="C66" s="5"/>
      <c r="D66" s="5"/>
      <c r="E66" s="5"/>
      <c r="F66" s="3"/>
      <c r="G66" s="5"/>
      <c r="H66" s="3"/>
      <c r="I66" s="3"/>
      <c r="J66" s="3"/>
    </row>
    <row r="67" spans="1:16">
      <c r="A67" s="3"/>
      <c r="B67" s="3"/>
      <c r="C67" s="5"/>
      <c r="D67" s="5"/>
      <c r="E67" s="5"/>
      <c r="F67" s="3"/>
      <c r="G67" s="5"/>
      <c r="H67" s="3"/>
      <c r="I67" s="3"/>
      <c r="J67" s="3"/>
    </row>
    <row r="68" spans="1:16">
      <c r="A68" s="1" t="s">
        <v>46</v>
      </c>
      <c r="E68" s="5"/>
      <c r="F68" s="3"/>
      <c r="G68" s="5"/>
      <c r="H68" s="3"/>
      <c r="I68" s="3"/>
      <c r="J68" s="3"/>
    </row>
    <row r="69" spans="1:16">
      <c r="A69" s="3" t="s">
        <v>146</v>
      </c>
      <c r="B69" s="3"/>
      <c r="C69" s="3" t="s">
        <v>33</v>
      </c>
      <c r="D69" s="3"/>
      <c r="E69" s="3"/>
      <c r="G69" s="5"/>
      <c r="H69" s="3"/>
      <c r="I69" s="3"/>
      <c r="J69" s="3"/>
    </row>
    <row r="70" spans="1:16">
      <c r="A70" s="3" t="s">
        <v>45</v>
      </c>
      <c r="B70" s="3" t="s">
        <v>44</v>
      </c>
      <c r="C70" s="3" t="s">
        <v>34</v>
      </c>
      <c r="D70" s="3" t="s">
        <v>32</v>
      </c>
      <c r="E70" s="3"/>
      <c r="G70" s="5"/>
      <c r="H70" s="3"/>
      <c r="I70" s="3"/>
      <c r="J70" s="3"/>
    </row>
    <row r="71" spans="1:16">
      <c r="A71" s="3" t="s">
        <v>4</v>
      </c>
      <c r="B71" s="3" t="s">
        <v>4</v>
      </c>
      <c r="C71" s="3" t="s">
        <v>13</v>
      </c>
      <c r="D71" s="3" t="s">
        <v>31</v>
      </c>
      <c r="E71" s="3" t="s">
        <v>133</v>
      </c>
      <c r="G71" s="5"/>
      <c r="H71" s="3"/>
      <c r="I71" s="3"/>
      <c r="J71" s="3"/>
      <c r="L71" s="18" t="s">
        <v>202</v>
      </c>
    </row>
    <row r="72" spans="1:16">
      <c r="G72" s="5"/>
      <c r="H72" s="3"/>
      <c r="I72" s="3"/>
      <c r="J72" s="3"/>
      <c r="L72" s="18">
        <v>0</v>
      </c>
      <c r="M72" s="25" t="s">
        <v>154</v>
      </c>
    </row>
    <row r="73" spans="1:16">
      <c r="A73" s="3">
        <v>48.3</v>
      </c>
      <c r="B73" s="3">
        <v>3</v>
      </c>
      <c r="C73" s="3">
        <v>4.55</v>
      </c>
      <c r="D73" s="3">
        <v>3.35</v>
      </c>
      <c r="E73" t="s">
        <v>154</v>
      </c>
      <c r="G73" s="5"/>
      <c r="H73" s="3"/>
      <c r="I73" s="3"/>
      <c r="J73" s="3"/>
      <c r="L73" s="25">
        <v>4.55</v>
      </c>
      <c r="M73" s="25" t="s">
        <v>155</v>
      </c>
      <c r="O73" s="25"/>
      <c r="P73" s="25"/>
    </row>
    <row r="74" spans="1:16">
      <c r="A74" s="8">
        <v>48.3</v>
      </c>
      <c r="B74" s="8">
        <v>4</v>
      </c>
      <c r="C74" s="8">
        <v>5.7</v>
      </c>
      <c r="D74" s="8">
        <v>4.37</v>
      </c>
      <c r="E74" s="16" t="s">
        <v>155</v>
      </c>
      <c r="G74" s="5"/>
      <c r="H74" s="3"/>
      <c r="I74" s="3"/>
      <c r="J74" s="3"/>
      <c r="L74" s="25">
        <v>5.7</v>
      </c>
      <c r="M74" s="25" t="s">
        <v>164</v>
      </c>
      <c r="O74" s="25"/>
      <c r="P74" s="25"/>
    </row>
    <row r="75" spans="1:16">
      <c r="A75" s="3">
        <v>60.3</v>
      </c>
      <c r="B75" s="3">
        <v>3</v>
      </c>
      <c r="C75" s="3">
        <v>7.37</v>
      </c>
      <c r="D75" s="3">
        <v>4.24</v>
      </c>
      <c r="E75" s="14" t="s">
        <v>164</v>
      </c>
      <c r="G75" s="5"/>
      <c r="H75" s="3"/>
      <c r="I75" s="3"/>
      <c r="J75" s="3"/>
      <c r="L75" s="25">
        <v>7.37</v>
      </c>
      <c r="M75" s="25" t="s">
        <v>165</v>
      </c>
      <c r="O75" s="25"/>
      <c r="P75" s="25"/>
    </row>
    <row r="76" spans="1:16">
      <c r="A76" s="3">
        <v>60.3</v>
      </c>
      <c r="B76" s="3">
        <v>4</v>
      </c>
      <c r="C76" s="3">
        <v>9.34</v>
      </c>
      <c r="D76" s="3">
        <v>5.55</v>
      </c>
      <c r="E76" s="14" t="s">
        <v>165</v>
      </c>
      <c r="G76" s="5"/>
      <c r="H76" s="3"/>
      <c r="I76" s="3"/>
      <c r="J76" s="3"/>
      <c r="L76" s="25">
        <v>9.34</v>
      </c>
      <c r="M76" s="25" t="s">
        <v>166</v>
      </c>
      <c r="O76" s="25"/>
      <c r="P76" s="25"/>
    </row>
    <row r="77" spans="1:16">
      <c r="A77" s="8">
        <v>60.3</v>
      </c>
      <c r="B77" s="8">
        <v>5</v>
      </c>
      <c r="C77" s="8">
        <v>11.1</v>
      </c>
      <c r="D77" s="8">
        <v>6.82</v>
      </c>
      <c r="E77" s="16" t="s">
        <v>166</v>
      </c>
      <c r="G77" s="5"/>
      <c r="H77" s="3"/>
      <c r="I77" s="3"/>
      <c r="J77" s="3"/>
      <c r="L77" s="25">
        <v>11.1</v>
      </c>
      <c r="M77" s="25" t="s">
        <v>153</v>
      </c>
      <c r="O77" s="25"/>
      <c r="P77" s="25"/>
    </row>
    <row r="78" spans="1:16">
      <c r="A78" s="3">
        <v>76.099999999999994</v>
      </c>
      <c r="B78" s="3">
        <v>3</v>
      </c>
      <c r="C78" s="3">
        <v>12.1</v>
      </c>
      <c r="D78" s="3">
        <v>5.41</v>
      </c>
      <c r="E78" t="s">
        <v>153</v>
      </c>
      <c r="G78" s="5"/>
      <c r="H78" s="3"/>
      <c r="I78" s="3"/>
      <c r="J78" s="3"/>
      <c r="L78" s="25">
        <v>12.1</v>
      </c>
      <c r="M78" s="25" t="s">
        <v>152</v>
      </c>
      <c r="O78" s="25"/>
      <c r="P78" s="25"/>
    </row>
    <row r="79" spans="1:16">
      <c r="A79" s="3">
        <v>76.099999999999994</v>
      </c>
      <c r="B79" s="3">
        <v>4</v>
      </c>
      <c r="C79" s="3">
        <v>15.5</v>
      </c>
      <c r="D79" s="3">
        <v>7.11</v>
      </c>
      <c r="E79" t="s">
        <v>152</v>
      </c>
      <c r="G79" s="5"/>
      <c r="H79" s="3"/>
      <c r="I79" s="3"/>
      <c r="J79" s="3"/>
      <c r="L79" s="25">
        <v>15.5</v>
      </c>
      <c r="M79" s="25" t="s">
        <v>150</v>
      </c>
      <c r="O79" s="25"/>
      <c r="P79" s="25"/>
    </row>
    <row r="80" spans="1:16">
      <c r="A80" s="8">
        <v>76.099999999999994</v>
      </c>
      <c r="B80" s="8">
        <v>5</v>
      </c>
      <c r="C80" s="8">
        <v>18.600000000000001</v>
      </c>
      <c r="D80" s="8">
        <v>8.77</v>
      </c>
      <c r="E80" s="16" t="s">
        <v>151</v>
      </c>
      <c r="G80" s="5"/>
      <c r="H80" s="3"/>
      <c r="I80" s="3"/>
      <c r="J80" s="3"/>
      <c r="L80" s="25">
        <v>16.8</v>
      </c>
      <c r="M80" s="25" t="s">
        <v>151</v>
      </c>
      <c r="O80" s="25"/>
      <c r="P80" s="25"/>
    </row>
    <row r="81" spans="1:17">
      <c r="A81" s="3">
        <v>88.9</v>
      </c>
      <c r="B81" s="3">
        <v>3</v>
      </c>
      <c r="C81" s="3">
        <v>16.8</v>
      </c>
      <c r="D81" s="3">
        <v>6.36</v>
      </c>
      <c r="E81" t="s">
        <v>150</v>
      </c>
      <c r="G81" s="5"/>
      <c r="H81" s="3"/>
      <c r="I81" s="3"/>
      <c r="J81" s="3"/>
      <c r="L81" s="25">
        <v>18.600000000000001</v>
      </c>
      <c r="M81" s="25" t="s">
        <v>149</v>
      </c>
      <c r="O81" s="25"/>
      <c r="P81" s="25"/>
    </row>
    <row r="82" spans="1:17">
      <c r="A82" s="3">
        <v>88.9</v>
      </c>
      <c r="B82" s="3">
        <v>4</v>
      </c>
      <c r="C82" s="3">
        <v>21.7</v>
      </c>
      <c r="D82" s="3">
        <v>8.3800000000000008</v>
      </c>
      <c r="E82" t="s">
        <v>149</v>
      </c>
      <c r="G82" s="5"/>
      <c r="H82" s="3"/>
      <c r="I82" s="3"/>
      <c r="J82" s="3"/>
      <c r="L82" s="25">
        <v>21.7</v>
      </c>
      <c r="M82" s="25" t="s">
        <v>148</v>
      </c>
      <c r="O82" s="25"/>
      <c r="P82" s="25"/>
    </row>
    <row r="83" spans="1:17">
      <c r="A83" s="8">
        <v>88.9</v>
      </c>
      <c r="B83" s="8">
        <v>5</v>
      </c>
      <c r="C83" s="8">
        <v>26.2</v>
      </c>
      <c r="D83" s="8">
        <v>10.3</v>
      </c>
      <c r="E83" s="16" t="s">
        <v>148</v>
      </c>
      <c r="G83" s="5"/>
      <c r="H83" s="3"/>
      <c r="I83" s="3"/>
      <c r="J83" s="3"/>
      <c r="L83" s="25">
        <v>26.2</v>
      </c>
      <c r="M83" s="25" t="s">
        <v>147</v>
      </c>
      <c r="O83" s="25"/>
      <c r="P83" s="25"/>
    </row>
    <row r="84" spans="1:17">
      <c r="A84" s="3">
        <v>101.6</v>
      </c>
      <c r="B84" s="3">
        <v>4</v>
      </c>
      <c r="C84" s="3">
        <v>28.8</v>
      </c>
      <c r="D84" s="3">
        <v>9.6300000000000008</v>
      </c>
      <c r="E84" t="s">
        <v>147</v>
      </c>
      <c r="G84" s="5"/>
      <c r="H84" s="3"/>
      <c r="I84" s="3"/>
      <c r="J84" s="3"/>
      <c r="L84" s="25">
        <v>28.8</v>
      </c>
      <c r="M84" s="18" t="s">
        <v>198</v>
      </c>
      <c r="O84" s="25"/>
      <c r="P84" s="25"/>
    </row>
    <row r="85" spans="1:17">
      <c r="A85" s="3"/>
      <c r="B85" s="3"/>
      <c r="C85" s="5"/>
      <c r="D85" s="5"/>
      <c r="E85" s="5"/>
      <c r="F85" s="3"/>
      <c r="G85" s="5"/>
      <c r="H85" s="3"/>
      <c r="I85" s="3"/>
      <c r="J85" s="3"/>
    </row>
    <row r="86" spans="1:17">
      <c r="A86" s="3"/>
      <c r="B86" s="3"/>
      <c r="C86" s="5"/>
      <c r="D86" s="5"/>
      <c r="E86" s="5"/>
      <c r="F86" s="3"/>
      <c r="G86" s="5"/>
      <c r="H86" s="3"/>
      <c r="I86" s="3"/>
      <c r="J86" s="3"/>
    </row>
    <row r="87" spans="1:17">
      <c r="A87" s="1" t="s">
        <v>38</v>
      </c>
      <c r="C87" s="3"/>
      <c r="D87" s="3"/>
      <c r="F87" s="3"/>
      <c r="G87" s="5"/>
      <c r="H87" s="3"/>
      <c r="I87" s="3"/>
      <c r="J87" s="3"/>
    </row>
    <row r="88" spans="1:17">
      <c r="B88" s="3"/>
      <c r="C88" s="3"/>
      <c r="E88" s="3"/>
      <c r="F88" s="5"/>
      <c r="H88" s="3"/>
      <c r="I88" s="3"/>
      <c r="J88" s="3"/>
    </row>
    <row r="89" spans="1:17">
      <c r="A89" s="3" t="s">
        <v>39</v>
      </c>
      <c r="B89" s="3"/>
      <c r="C89" s="3" t="s">
        <v>33</v>
      </c>
      <c r="D89" s="3"/>
      <c r="E89" s="3" t="s">
        <v>40</v>
      </c>
      <c r="F89" s="5"/>
      <c r="H89" s="3"/>
      <c r="I89" s="3"/>
      <c r="J89" s="3"/>
    </row>
    <row r="90" spans="1:17">
      <c r="A90" s="3" t="s">
        <v>28</v>
      </c>
      <c r="B90" s="3" t="s">
        <v>44</v>
      </c>
      <c r="C90" s="3" t="s">
        <v>34</v>
      </c>
      <c r="D90" s="3" t="s">
        <v>32</v>
      </c>
      <c r="E90" s="3" t="s">
        <v>41</v>
      </c>
      <c r="F90" s="5"/>
      <c r="H90" s="3"/>
      <c r="I90" s="3"/>
      <c r="J90" s="3"/>
    </row>
    <row r="91" spans="1:17">
      <c r="A91" s="3" t="s">
        <v>4</v>
      </c>
      <c r="B91" s="3" t="s">
        <v>4</v>
      </c>
      <c r="C91" s="3" t="s">
        <v>13</v>
      </c>
      <c r="D91" s="3" t="s">
        <v>31</v>
      </c>
      <c r="E91" s="3" t="s">
        <v>4</v>
      </c>
      <c r="F91" s="18" t="s">
        <v>133</v>
      </c>
      <c r="H91" s="3"/>
      <c r="I91" s="3"/>
      <c r="J91" s="3"/>
      <c r="L91" s="18" t="s">
        <v>203</v>
      </c>
    </row>
    <row r="92" spans="1:17">
      <c r="H92" s="3"/>
      <c r="I92" s="3"/>
      <c r="J92" s="3"/>
      <c r="L92" s="18">
        <v>0</v>
      </c>
      <c r="M92" s="25" t="s">
        <v>120</v>
      </c>
    </row>
    <row r="93" spans="1:17">
      <c r="A93" s="3">
        <v>40</v>
      </c>
      <c r="B93" s="3">
        <v>3</v>
      </c>
      <c r="C93" s="3">
        <v>1.18</v>
      </c>
      <c r="D93" s="4">
        <v>1.84</v>
      </c>
      <c r="E93" s="5">
        <v>10.7</v>
      </c>
      <c r="F93" t="s">
        <v>120</v>
      </c>
      <c r="H93" s="3"/>
      <c r="I93" s="3"/>
      <c r="J93" s="3"/>
      <c r="L93" s="25">
        <v>1.18</v>
      </c>
      <c r="M93" s="25" t="s">
        <v>121</v>
      </c>
      <c r="P93" s="26"/>
      <c r="Q93" s="20"/>
    </row>
    <row r="94" spans="1:17">
      <c r="A94" s="3">
        <v>40</v>
      </c>
      <c r="B94" s="3">
        <v>4</v>
      </c>
      <c r="C94" s="3">
        <v>1.55</v>
      </c>
      <c r="D94" s="4">
        <v>2.42</v>
      </c>
      <c r="E94" s="5">
        <v>11.2</v>
      </c>
      <c r="F94" t="s">
        <v>121</v>
      </c>
      <c r="H94" s="3"/>
      <c r="I94" s="3"/>
      <c r="J94" s="3"/>
      <c r="L94" s="25">
        <v>1.55</v>
      </c>
      <c r="M94" s="25" t="s">
        <v>124</v>
      </c>
      <c r="P94" s="26"/>
      <c r="Q94" s="20"/>
    </row>
    <row r="95" spans="1:17">
      <c r="A95" s="3">
        <v>40</v>
      </c>
      <c r="B95" s="3">
        <v>5</v>
      </c>
      <c r="C95" s="3">
        <v>1.91</v>
      </c>
      <c r="D95" s="4">
        <v>2.97</v>
      </c>
      <c r="E95" s="5">
        <v>11.6</v>
      </c>
      <c r="F95" t="s">
        <v>122</v>
      </c>
      <c r="L95" s="25">
        <v>1.86</v>
      </c>
      <c r="M95" s="25" t="s">
        <v>122</v>
      </c>
      <c r="P95" s="26"/>
      <c r="Q95" s="20"/>
    </row>
    <row r="96" spans="1:17">
      <c r="A96" s="8">
        <v>40</v>
      </c>
      <c r="B96" s="8">
        <v>6</v>
      </c>
      <c r="C96" s="8">
        <v>2.2599999999999998</v>
      </c>
      <c r="D96" s="10">
        <v>3.52</v>
      </c>
      <c r="E96" s="9">
        <v>12</v>
      </c>
      <c r="F96" s="16" t="s">
        <v>123</v>
      </c>
      <c r="L96" s="25">
        <v>1.91</v>
      </c>
      <c r="M96" s="25" t="s">
        <v>123</v>
      </c>
      <c r="P96" s="26"/>
      <c r="Q96" s="20"/>
    </row>
    <row r="97" spans="1:17">
      <c r="A97" s="3">
        <v>50</v>
      </c>
      <c r="B97" s="3">
        <v>3</v>
      </c>
      <c r="C97" s="3">
        <v>1.86</v>
      </c>
      <c r="D97" s="4">
        <v>2.33</v>
      </c>
      <c r="E97" s="5">
        <v>13.1</v>
      </c>
      <c r="F97" t="s">
        <v>124</v>
      </c>
      <c r="L97" s="25">
        <v>2.2599999999999998</v>
      </c>
      <c r="M97" s="25" t="s">
        <v>125</v>
      </c>
      <c r="P97" s="26"/>
      <c r="Q97" s="20"/>
    </row>
    <row r="98" spans="1:17">
      <c r="A98" s="3">
        <v>50</v>
      </c>
      <c r="B98" s="3">
        <v>4</v>
      </c>
      <c r="C98" s="3">
        <v>2.46</v>
      </c>
      <c r="D98" s="4">
        <v>3.06</v>
      </c>
      <c r="E98" s="5">
        <v>13.6</v>
      </c>
      <c r="F98" t="s">
        <v>125</v>
      </c>
      <c r="L98" s="25">
        <v>2.46</v>
      </c>
      <c r="M98" s="25" t="s">
        <v>126</v>
      </c>
      <c r="P98" s="26"/>
      <c r="Q98" s="20"/>
    </row>
    <row r="99" spans="1:17">
      <c r="A99" s="3">
        <v>50</v>
      </c>
      <c r="B99" s="3">
        <v>5</v>
      </c>
      <c r="C99" s="3">
        <v>3.05</v>
      </c>
      <c r="D99" s="4">
        <v>3.77</v>
      </c>
      <c r="E99" s="5">
        <v>14</v>
      </c>
      <c r="F99" t="s">
        <v>126</v>
      </c>
      <c r="L99" s="25">
        <v>3.05</v>
      </c>
      <c r="M99" s="25" t="s">
        <v>127</v>
      </c>
      <c r="P99" s="26"/>
      <c r="Q99" s="20"/>
    </row>
    <row r="100" spans="1:17">
      <c r="A100" s="3">
        <v>50</v>
      </c>
      <c r="B100" s="3">
        <v>6</v>
      </c>
      <c r="C100" s="3">
        <v>3.61</v>
      </c>
      <c r="D100" s="4">
        <v>4.47</v>
      </c>
      <c r="E100" s="5">
        <v>14.5</v>
      </c>
      <c r="F100" t="s">
        <v>127</v>
      </c>
      <c r="L100" s="25">
        <v>3.61</v>
      </c>
      <c r="M100" s="25" t="s">
        <v>129</v>
      </c>
      <c r="P100" s="26"/>
      <c r="Q100" s="20"/>
    </row>
    <row r="101" spans="1:17">
      <c r="A101" s="8">
        <v>50</v>
      </c>
      <c r="B101" s="8">
        <v>8</v>
      </c>
      <c r="C101" s="8">
        <v>4.68</v>
      </c>
      <c r="D101" s="10">
        <v>5.82</v>
      </c>
      <c r="E101" s="9">
        <v>15.2</v>
      </c>
      <c r="F101" s="16" t="s">
        <v>128</v>
      </c>
      <c r="L101" s="25">
        <v>4.45</v>
      </c>
      <c r="M101" s="25" t="s">
        <v>128</v>
      </c>
      <c r="P101" s="26"/>
      <c r="Q101" s="20"/>
    </row>
    <row r="102" spans="1:17">
      <c r="A102" s="3">
        <v>60</v>
      </c>
      <c r="B102" s="3">
        <v>5</v>
      </c>
      <c r="C102" s="3">
        <v>4.45</v>
      </c>
      <c r="D102" s="4">
        <v>4.57</v>
      </c>
      <c r="E102" s="5">
        <v>16.399999999999999</v>
      </c>
      <c r="F102" t="s">
        <v>129</v>
      </c>
      <c r="L102" s="25">
        <v>4.68</v>
      </c>
      <c r="M102" s="25" t="s">
        <v>130</v>
      </c>
      <c r="P102" s="26"/>
      <c r="Q102" s="20"/>
    </row>
    <row r="103" spans="1:17">
      <c r="A103" s="3">
        <v>60</v>
      </c>
      <c r="B103" s="3">
        <v>6</v>
      </c>
      <c r="C103" s="3">
        <v>5.29</v>
      </c>
      <c r="D103" s="4">
        <v>5.42</v>
      </c>
      <c r="E103" s="5">
        <v>16.899999999999999</v>
      </c>
      <c r="F103" t="s">
        <v>130</v>
      </c>
      <c r="L103" s="25">
        <v>5.29</v>
      </c>
      <c r="M103" s="25" t="s">
        <v>131</v>
      </c>
      <c r="P103" s="26"/>
      <c r="Q103" s="20"/>
    </row>
    <row r="104" spans="1:17">
      <c r="A104" s="3">
        <v>60</v>
      </c>
      <c r="B104" s="3">
        <v>8</v>
      </c>
      <c r="C104" s="3">
        <v>6.89</v>
      </c>
      <c r="D104" s="4">
        <v>7.09</v>
      </c>
      <c r="E104" s="5">
        <v>17.7</v>
      </c>
      <c r="F104" t="s">
        <v>131</v>
      </c>
      <c r="L104" s="25">
        <v>6.89</v>
      </c>
      <c r="M104" s="25" t="s">
        <v>134</v>
      </c>
      <c r="P104" s="26"/>
      <c r="Q104" s="20"/>
    </row>
    <row r="105" spans="1:17">
      <c r="A105" s="8">
        <v>60</v>
      </c>
      <c r="B105" s="8">
        <v>10</v>
      </c>
      <c r="C105" s="8">
        <v>8.41</v>
      </c>
      <c r="D105" s="10">
        <v>8.69</v>
      </c>
      <c r="E105" s="9">
        <v>18.5</v>
      </c>
      <c r="F105" s="16" t="s">
        <v>132</v>
      </c>
      <c r="L105" s="25">
        <v>7.27</v>
      </c>
      <c r="M105" s="25" t="s">
        <v>132</v>
      </c>
      <c r="P105" s="26"/>
      <c r="Q105" s="20"/>
    </row>
    <row r="106" spans="1:17">
      <c r="A106" s="3">
        <v>70</v>
      </c>
      <c r="B106" s="3">
        <v>6</v>
      </c>
      <c r="C106" s="3">
        <v>7.27</v>
      </c>
      <c r="D106" s="4">
        <v>6.38</v>
      </c>
      <c r="E106" s="5">
        <v>19.3</v>
      </c>
      <c r="F106" t="s">
        <v>134</v>
      </c>
      <c r="L106" s="25">
        <v>8.41</v>
      </c>
      <c r="M106" s="25" t="s">
        <v>137</v>
      </c>
      <c r="P106" s="26"/>
      <c r="Q106" s="20"/>
    </row>
    <row r="107" spans="1:17">
      <c r="A107" s="3">
        <v>70</v>
      </c>
      <c r="B107" s="3">
        <v>8</v>
      </c>
      <c r="C107" s="3">
        <v>9.52</v>
      </c>
      <c r="D107" s="4">
        <v>8.36</v>
      </c>
      <c r="E107" s="5">
        <v>20.100000000000001</v>
      </c>
      <c r="F107" t="s">
        <v>135</v>
      </c>
      <c r="L107" s="25">
        <v>8.41</v>
      </c>
      <c r="M107" s="25" t="s">
        <v>135</v>
      </c>
      <c r="P107" s="26"/>
      <c r="Q107" s="20"/>
    </row>
    <row r="108" spans="1:17">
      <c r="A108" s="8">
        <v>70</v>
      </c>
      <c r="B108" s="8">
        <v>10</v>
      </c>
      <c r="C108" s="8">
        <v>11.7</v>
      </c>
      <c r="D108" s="9">
        <v>10.3</v>
      </c>
      <c r="E108" s="9">
        <v>20.9</v>
      </c>
      <c r="F108" s="16" t="s">
        <v>136</v>
      </c>
      <c r="L108" s="25">
        <v>9.52</v>
      </c>
      <c r="M108" s="25" t="s">
        <v>139</v>
      </c>
      <c r="P108" s="26"/>
      <c r="Q108" s="20"/>
    </row>
    <row r="109" spans="1:17">
      <c r="A109" s="3">
        <v>75</v>
      </c>
      <c r="B109" s="3">
        <v>6</v>
      </c>
      <c r="C109" s="3">
        <v>8.41</v>
      </c>
      <c r="D109" s="4">
        <v>6.85</v>
      </c>
      <c r="E109" s="5">
        <v>20.5</v>
      </c>
      <c r="F109" t="s">
        <v>137</v>
      </c>
      <c r="L109" s="25">
        <v>9.57</v>
      </c>
      <c r="M109" s="25" t="s">
        <v>138</v>
      </c>
      <c r="P109" s="26"/>
      <c r="Q109" s="20"/>
    </row>
    <row r="110" spans="1:17">
      <c r="A110" s="8">
        <v>75</v>
      </c>
      <c r="B110" s="8">
        <v>8</v>
      </c>
      <c r="C110" s="9">
        <v>11</v>
      </c>
      <c r="D110" s="10">
        <v>8.99</v>
      </c>
      <c r="E110" s="9">
        <v>21.4</v>
      </c>
      <c r="F110" s="16" t="s">
        <v>138</v>
      </c>
      <c r="L110" s="27">
        <v>11</v>
      </c>
      <c r="M110" s="25" t="s">
        <v>136</v>
      </c>
      <c r="P110" s="26"/>
      <c r="Q110" s="20"/>
    </row>
    <row r="111" spans="1:17">
      <c r="A111" s="3">
        <v>80</v>
      </c>
      <c r="B111" s="3">
        <v>6</v>
      </c>
      <c r="C111" s="3">
        <v>9.57</v>
      </c>
      <c r="D111" s="4">
        <v>7.34</v>
      </c>
      <c r="E111" s="5">
        <v>21.7</v>
      </c>
      <c r="F111" t="s">
        <v>139</v>
      </c>
      <c r="L111" s="25">
        <v>11.7</v>
      </c>
      <c r="M111" s="25" t="s">
        <v>140</v>
      </c>
      <c r="P111" s="27"/>
      <c r="Q111" s="20"/>
    </row>
    <row r="112" spans="1:17">
      <c r="A112" s="3">
        <v>80</v>
      </c>
      <c r="B112" s="3">
        <v>8</v>
      </c>
      <c r="C112" s="3">
        <v>12.6</v>
      </c>
      <c r="D112" s="4">
        <v>9.6300000000000008</v>
      </c>
      <c r="E112" s="5">
        <v>22.6</v>
      </c>
      <c r="F112" t="s">
        <v>140</v>
      </c>
      <c r="L112" s="25">
        <v>12.6</v>
      </c>
      <c r="M112" s="25" t="s">
        <v>141</v>
      </c>
      <c r="P112" s="26"/>
      <c r="Q112" s="20"/>
    </row>
    <row r="113" spans="1:18">
      <c r="A113" s="8">
        <v>80</v>
      </c>
      <c r="B113" s="8">
        <v>10</v>
      </c>
      <c r="C113" s="8">
        <v>15.4</v>
      </c>
      <c r="D113" s="9">
        <v>11.9</v>
      </c>
      <c r="E113" s="9">
        <v>23.4</v>
      </c>
      <c r="F113" s="16" t="s">
        <v>141</v>
      </c>
      <c r="L113" s="25">
        <v>15.4</v>
      </c>
      <c r="M113" s="25" t="s">
        <v>142</v>
      </c>
      <c r="P113" s="27"/>
      <c r="Q113" s="20"/>
    </row>
    <row r="114" spans="1:18">
      <c r="A114" s="3">
        <v>100</v>
      </c>
      <c r="B114" s="3">
        <v>8</v>
      </c>
      <c r="C114" s="3">
        <v>19.899999999999999</v>
      </c>
      <c r="D114" s="5">
        <v>12.2</v>
      </c>
      <c r="E114" s="5">
        <v>27.4</v>
      </c>
      <c r="F114" t="s">
        <v>142</v>
      </c>
      <c r="L114" s="25">
        <v>19.899999999999999</v>
      </c>
      <c r="M114" s="25" t="s">
        <v>143</v>
      </c>
      <c r="P114" s="27"/>
      <c r="Q114" s="20"/>
    </row>
    <row r="115" spans="1:18">
      <c r="A115" s="3">
        <v>100</v>
      </c>
      <c r="B115" s="3">
        <v>10</v>
      </c>
      <c r="C115" s="3">
        <v>24.6</v>
      </c>
      <c r="D115" s="5">
        <v>15</v>
      </c>
      <c r="E115" s="5">
        <v>28.2</v>
      </c>
      <c r="F115" t="s">
        <v>143</v>
      </c>
      <c r="L115" s="25">
        <v>24.6</v>
      </c>
      <c r="M115" s="25" t="s">
        <v>144</v>
      </c>
      <c r="P115" s="27"/>
      <c r="Q115" s="20"/>
    </row>
    <row r="116" spans="1:18">
      <c r="A116" s="3">
        <v>100</v>
      </c>
      <c r="B116" s="3">
        <v>12</v>
      </c>
      <c r="C116" s="3">
        <v>29.1</v>
      </c>
      <c r="D116" s="5">
        <v>17.8</v>
      </c>
      <c r="E116" s="5">
        <v>29</v>
      </c>
      <c r="F116" t="s">
        <v>144</v>
      </c>
      <c r="L116" s="25">
        <v>29.1</v>
      </c>
      <c r="M116" s="25" t="s">
        <v>145</v>
      </c>
      <c r="P116" s="27"/>
      <c r="Q116" s="20"/>
    </row>
    <row r="117" spans="1:18">
      <c r="A117" s="3">
        <v>100</v>
      </c>
      <c r="B117" s="3">
        <v>15</v>
      </c>
      <c r="C117" s="3">
        <v>35.6</v>
      </c>
      <c r="D117" s="5">
        <v>21.9</v>
      </c>
      <c r="E117" s="5">
        <v>30.2</v>
      </c>
      <c r="F117" t="s">
        <v>145</v>
      </c>
      <c r="L117" s="25">
        <v>35.6</v>
      </c>
      <c r="M117" s="18" t="s">
        <v>198</v>
      </c>
      <c r="P117" s="27"/>
      <c r="Q117" s="20"/>
    </row>
    <row r="118" spans="1:18">
      <c r="A118" s="2" t="s">
        <v>42</v>
      </c>
      <c r="G118" s="3"/>
      <c r="H118" s="3"/>
      <c r="I118" s="3"/>
      <c r="J118" s="3"/>
    </row>
    <row r="119" spans="1:18">
      <c r="F119" s="14"/>
      <c r="G119" s="13"/>
      <c r="H119" s="13"/>
      <c r="I119" s="13"/>
      <c r="J119" s="13"/>
      <c r="K119" s="25"/>
      <c r="L119" s="25"/>
    </row>
    <row r="120" spans="1:18">
      <c r="F120" s="14"/>
      <c r="G120" s="13"/>
      <c r="H120" s="13"/>
      <c r="I120" s="13"/>
      <c r="J120" s="13"/>
      <c r="K120" s="25"/>
      <c r="L120" s="25"/>
    </row>
    <row r="121" spans="1:18">
      <c r="A121" s="1" t="s">
        <v>43</v>
      </c>
      <c r="B121" s="3"/>
      <c r="C121" s="3"/>
      <c r="G121" s="15"/>
      <c r="H121" s="15"/>
      <c r="I121" s="15"/>
      <c r="J121" s="15"/>
      <c r="K121" s="28"/>
      <c r="L121" s="28"/>
    </row>
    <row r="122" spans="1:18">
      <c r="A122" s="1"/>
      <c r="B122" s="3"/>
      <c r="C122" s="3"/>
      <c r="D122" s="3" t="s">
        <v>37</v>
      </c>
      <c r="G122" s="15"/>
    </row>
    <row r="123" spans="1:18">
      <c r="D123" s="3" t="s">
        <v>33</v>
      </c>
      <c r="E123" s="3"/>
      <c r="F123" s="3"/>
      <c r="G123" s="15"/>
    </row>
    <row r="124" spans="1:18">
      <c r="A124" s="3" t="s">
        <v>36</v>
      </c>
      <c r="B124" s="3" t="s">
        <v>28</v>
      </c>
      <c r="C124" s="3" t="s">
        <v>44</v>
      </c>
      <c r="D124" s="3" t="s">
        <v>34</v>
      </c>
      <c r="E124" s="3" t="s">
        <v>32</v>
      </c>
      <c r="F124" s="3" t="s">
        <v>41</v>
      </c>
      <c r="G124" s="15"/>
      <c r="O124" s="25"/>
      <c r="P124" s="25"/>
      <c r="Q124" s="25"/>
      <c r="R124" s="14"/>
    </row>
    <row r="125" spans="1:18">
      <c r="A125" s="3" t="s">
        <v>4</v>
      </c>
      <c r="B125" s="3" t="s">
        <v>4</v>
      </c>
      <c r="C125" s="3" t="s">
        <v>4</v>
      </c>
      <c r="D125" s="3" t="s">
        <v>13</v>
      </c>
      <c r="E125" s="3" t="s">
        <v>31</v>
      </c>
      <c r="F125" s="3" t="s">
        <v>4</v>
      </c>
      <c r="G125" s="18" t="s">
        <v>133</v>
      </c>
      <c r="L125" s="25" t="s">
        <v>204</v>
      </c>
      <c r="M125" s="25"/>
      <c r="O125" s="25"/>
      <c r="P125" s="25"/>
      <c r="Q125" s="25"/>
      <c r="R125" s="14"/>
    </row>
    <row r="126" spans="1:18">
      <c r="L126" s="25">
        <v>0</v>
      </c>
      <c r="M126" s="25" t="s">
        <v>105</v>
      </c>
      <c r="O126" s="25"/>
      <c r="P126" s="25"/>
      <c r="Q126" s="25"/>
      <c r="R126" s="14"/>
    </row>
    <row r="127" spans="1:18">
      <c r="A127" s="3">
        <v>60</v>
      </c>
      <c r="B127" s="3">
        <v>30</v>
      </c>
      <c r="C127" s="3">
        <v>5</v>
      </c>
      <c r="D127" s="3">
        <v>4.04</v>
      </c>
      <c r="E127" s="3">
        <v>3.37</v>
      </c>
      <c r="F127" s="3">
        <v>21.5</v>
      </c>
      <c r="G127" t="s">
        <v>105</v>
      </c>
      <c r="L127" s="25">
        <v>4.04</v>
      </c>
      <c r="M127" s="25" t="s">
        <v>106</v>
      </c>
      <c r="O127" s="25"/>
      <c r="P127" s="25"/>
      <c r="Q127" s="13"/>
      <c r="R127" s="14"/>
    </row>
    <row r="128" spans="1:18">
      <c r="A128" s="8">
        <v>60</v>
      </c>
      <c r="B128" s="8">
        <v>30</v>
      </c>
      <c r="C128" s="8">
        <v>6</v>
      </c>
      <c r="D128" s="8">
        <v>4.78</v>
      </c>
      <c r="E128" s="8">
        <v>3.99</v>
      </c>
      <c r="F128" s="9">
        <v>22</v>
      </c>
      <c r="G128" s="16" t="s">
        <v>106</v>
      </c>
      <c r="L128" s="25">
        <v>4.78</v>
      </c>
      <c r="M128" s="25" t="s">
        <v>107</v>
      </c>
      <c r="O128" s="25"/>
      <c r="P128" s="25"/>
      <c r="Q128" s="20"/>
      <c r="R128" s="14"/>
    </row>
    <row r="129" spans="1:18">
      <c r="A129" s="3">
        <v>65</v>
      </c>
      <c r="B129" s="3">
        <v>50</v>
      </c>
      <c r="C129" s="3">
        <v>5</v>
      </c>
      <c r="D129" s="3">
        <v>5.14</v>
      </c>
      <c r="E129" s="3">
        <v>4.3499999999999996</v>
      </c>
      <c r="F129" s="3">
        <v>19.899999999999999</v>
      </c>
      <c r="G129" t="s">
        <v>107</v>
      </c>
      <c r="L129" s="25">
        <v>5.14</v>
      </c>
      <c r="M129" s="25" t="s">
        <v>108</v>
      </c>
      <c r="O129" s="25"/>
      <c r="P129" s="25"/>
      <c r="Q129" s="13"/>
      <c r="R129" s="14"/>
    </row>
    <row r="130" spans="1:18">
      <c r="A130" s="3">
        <v>65</v>
      </c>
      <c r="B130" s="3">
        <v>50</v>
      </c>
      <c r="C130" s="3">
        <v>6</v>
      </c>
      <c r="D130" s="3">
        <v>6.1</v>
      </c>
      <c r="E130" s="3">
        <v>5.16</v>
      </c>
      <c r="F130" s="3">
        <v>20.399999999999999</v>
      </c>
      <c r="G130" t="s">
        <v>108</v>
      </c>
      <c r="L130" s="25">
        <v>6.1</v>
      </c>
      <c r="M130" s="25" t="s">
        <v>109</v>
      </c>
      <c r="O130" s="25"/>
      <c r="P130" s="25"/>
      <c r="Q130" s="13"/>
      <c r="R130" s="14"/>
    </row>
    <row r="131" spans="1:18">
      <c r="A131" s="8">
        <v>65</v>
      </c>
      <c r="B131" s="8">
        <v>50</v>
      </c>
      <c r="C131" s="8">
        <v>8</v>
      </c>
      <c r="D131" s="10">
        <v>7.93</v>
      </c>
      <c r="E131" s="8">
        <v>6.75</v>
      </c>
      <c r="F131" s="8">
        <v>21.099999999999998</v>
      </c>
      <c r="G131" s="16" t="s">
        <v>109</v>
      </c>
      <c r="L131" s="26">
        <v>7.93</v>
      </c>
      <c r="M131" s="23" t="s">
        <v>110</v>
      </c>
      <c r="O131" s="25"/>
      <c r="P131" s="25"/>
      <c r="Q131" s="13"/>
      <c r="R131" s="14"/>
    </row>
    <row r="132" spans="1:18">
      <c r="A132" s="3">
        <v>75</v>
      </c>
      <c r="B132" s="3">
        <v>50</v>
      </c>
      <c r="C132" s="3">
        <v>6</v>
      </c>
      <c r="D132" s="3">
        <v>8.01</v>
      </c>
      <c r="E132" s="3">
        <v>5.65</v>
      </c>
      <c r="F132" s="3">
        <v>24.4</v>
      </c>
      <c r="G132" s="22" t="s">
        <v>110</v>
      </c>
      <c r="L132" s="25">
        <v>8.01</v>
      </c>
      <c r="M132" s="23" t="s">
        <v>112</v>
      </c>
      <c r="O132" s="25"/>
      <c r="P132" s="25"/>
      <c r="Q132" s="13"/>
      <c r="R132" s="14"/>
    </row>
    <row r="133" spans="1:18">
      <c r="A133" s="8">
        <v>75</v>
      </c>
      <c r="B133" s="8">
        <v>50</v>
      </c>
      <c r="C133" s="8">
        <v>8</v>
      </c>
      <c r="D133" s="8">
        <v>10.4</v>
      </c>
      <c r="E133" s="8">
        <v>7.39</v>
      </c>
      <c r="F133" s="8">
        <v>25.2</v>
      </c>
      <c r="G133" s="16" t="s">
        <v>111</v>
      </c>
      <c r="L133" s="25">
        <v>9.2899999999999991</v>
      </c>
      <c r="M133" s="25" t="s">
        <v>111</v>
      </c>
      <c r="O133" s="25"/>
      <c r="P133" s="25"/>
      <c r="Q133" s="13"/>
      <c r="R133" s="14"/>
    </row>
    <row r="134" spans="1:18">
      <c r="A134" s="3">
        <v>80</v>
      </c>
      <c r="B134" s="3">
        <v>60</v>
      </c>
      <c r="C134" s="3">
        <v>6</v>
      </c>
      <c r="D134" s="3">
        <v>9.2899999999999991</v>
      </c>
      <c r="E134" s="3">
        <v>6.37</v>
      </c>
      <c r="F134" s="3">
        <v>24.700000000000003</v>
      </c>
      <c r="G134" s="22" t="s">
        <v>112</v>
      </c>
      <c r="L134" s="25">
        <v>10.4</v>
      </c>
      <c r="M134" s="25" t="s">
        <v>113</v>
      </c>
      <c r="O134" s="25"/>
      <c r="P134" s="25"/>
      <c r="Q134" s="13"/>
      <c r="R134" s="14"/>
    </row>
    <row r="135" spans="1:18">
      <c r="A135" s="8">
        <v>80</v>
      </c>
      <c r="B135" s="8">
        <v>60</v>
      </c>
      <c r="C135" s="8">
        <v>8</v>
      </c>
      <c r="D135" s="8">
        <v>12.2</v>
      </c>
      <c r="E135" s="8">
        <v>8.34</v>
      </c>
      <c r="F135" s="8">
        <v>25.5</v>
      </c>
      <c r="G135" s="16" t="s">
        <v>113</v>
      </c>
      <c r="L135" s="25">
        <v>12.2</v>
      </c>
      <c r="M135" s="23" t="s">
        <v>114</v>
      </c>
      <c r="O135" s="25"/>
      <c r="P135" s="25"/>
      <c r="Q135" s="13"/>
      <c r="R135" s="14"/>
    </row>
    <row r="136" spans="1:18">
      <c r="A136" s="3">
        <v>100</v>
      </c>
      <c r="B136" s="3">
        <v>65</v>
      </c>
      <c r="C136" s="3">
        <v>7</v>
      </c>
      <c r="D136" s="3">
        <v>16.600000000000001</v>
      </c>
      <c r="E136" s="3">
        <v>8.77</v>
      </c>
      <c r="F136" s="3">
        <v>32.299999999999997</v>
      </c>
      <c r="G136" s="22" t="s">
        <v>114</v>
      </c>
      <c r="L136" s="25">
        <v>16.600000000000001</v>
      </c>
      <c r="M136" s="23" t="s">
        <v>115</v>
      </c>
      <c r="O136" s="25"/>
      <c r="P136" s="25"/>
      <c r="Q136" s="13"/>
      <c r="R136" s="14"/>
    </row>
    <row r="137" spans="1:18">
      <c r="A137" s="3">
        <v>100</v>
      </c>
      <c r="B137" s="3">
        <v>65</v>
      </c>
      <c r="C137" s="3">
        <v>8</v>
      </c>
      <c r="D137" s="3">
        <v>18.899999999999999</v>
      </c>
      <c r="E137" s="3">
        <v>9.94</v>
      </c>
      <c r="F137" s="3">
        <v>32.700000000000003</v>
      </c>
      <c r="G137" s="22" t="s">
        <v>115</v>
      </c>
      <c r="L137" s="25">
        <v>18.899999999999999</v>
      </c>
      <c r="M137" s="23" t="s">
        <v>117</v>
      </c>
      <c r="O137" s="25"/>
      <c r="P137" s="25"/>
      <c r="Q137" s="13"/>
      <c r="R137" s="14"/>
    </row>
    <row r="138" spans="1:18">
      <c r="A138" s="8">
        <v>100</v>
      </c>
      <c r="B138" s="8">
        <v>65</v>
      </c>
      <c r="C138" s="8">
        <v>10</v>
      </c>
      <c r="D138" s="8">
        <v>23.2</v>
      </c>
      <c r="E138" s="8">
        <v>12.3</v>
      </c>
      <c r="F138" s="8">
        <v>33.6</v>
      </c>
      <c r="G138" s="16" t="s">
        <v>116</v>
      </c>
      <c r="L138" s="25">
        <v>19.3</v>
      </c>
      <c r="M138" s="25" t="s">
        <v>116</v>
      </c>
      <c r="O138" s="25"/>
      <c r="P138" s="25"/>
      <c r="Q138" s="20"/>
      <c r="R138" s="14"/>
    </row>
    <row r="139" spans="1:18">
      <c r="A139" s="3">
        <v>100</v>
      </c>
      <c r="B139" s="3">
        <v>75</v>
      </c>
      <c r="C139" s="3">
        <v>8</v>
      </c>
      <c r="D139" s="3">
        <v>19.3</v>
      </c>
      <c r="E139" s="3">
        <v>10.6</v>
      </c>
      <c r="F139" s="5">
        <v>31</v>
      </c>
      <c r="G139" s="22" t="s">
        <v>117</v>
      </c>
      <c r="L139" s="25">
        <v>23.2</v>
      </c>
      <c r="M139" s="23" t="s">
        <v>118</v>
      </c>
      <c r="O139" s="25"/>
      <c r="P139" s="25"/>
      <c r="Q139" s="13"/>
      <c r="R139" s="14"/>
    </row>
    <row r="140" spans="1:18">
      <c r="A140" s="3">
        <v>100</v>
      </c>
      <c r="B140" s="3">
        <v>75</v>
      </c>
      <c r="C140" s="3">
        <v>10</v>
      </c>
      <c r="D140" s="3">
        <v>23.8</v>
      </c>
      <c r="E140" s="5">
        <v>13</v>
      </c>
      <c r="F140" s="3">
        <v>31.9</v>
      </c>
      <c r="G140" s="22" t="s">
        <v>118</v>
      </c>
      <c r="L140" s="25">
        <v>23.8</v>
      </c>
      <c r="M140" s="23" t="s">
        <v>119</v>
      </c>
      <c r="O140" s="25"/>
      <c r="P140" s="27"/>
      <c r="Q140" s="13"/>
      <c r="R140" s="14"/>
    </row>
    <row r="141" spans="1:18">
      <c r="A141" s="3">
        <v>100</v>
      </c>
      <c r="B141" s="3">
        <v>75</v>
      </c>
      <c r="C141" s="3">
        <v>12</v>
      </c>
      <c r="D141" s="5">
        <v>28</v>
      </c>
      <c r="E141" s="3">
        <v>15.4</v>
      </c>
      <c r="F141" s="3">
        <v>32.700000000000003</v>
      </c>
      <c r="G141" s="22" t="s">
        <v>119</v>
      </c>
      <c r="L141" s="27">
        <v>28</v>
      </c>
      <c r="M141" s="25" t="s">
        <v>198</v>
      </c>
      <c r="O141" s="25"/>
      <c r="P141" s="25"/>
      <c r="Q141" s="13"/>
      <c r="R141" s="14"/>
    </row>
    <row r="142" spans="1:18">
      <c r="A142" s="2" t="s">
        <v>47</v>
      </c>
      <c r="B142" s="3"/>
      <c r="C142" s="3"/>
      <c r="D142" s="3"/>
      <c r="E142" s="3"/>
      <c r="F142" s="3"/>
      <c r="O142" s="25"/>
      <c r="P142" s="25"/>
      <c r="Q142" s="25"/>
      <c r="R142" s="14"/>
    </row>
    <row r="145" spans="1:13">
      <c r="A145" s="1" t="s">
        <v>48</v>
      </c>
      <c r="B145" s="17" t="s">
        <v>51</v>
      </c>
    </row>
    <row r="146" spans="1:13">
      <c r="E146" s="3" t="s">
        <v>37</v>
      </c>
      <c r="F146" s="3"/>
    </row>
    <row r="147" spans="1:13">
      <c r="C147" s="3" t="s">
        <v>49</v>
      </c>
      <c r="D147" s="3" t="s">
        <v>50</v>
      </c>
      <c r="E147" s="3" t="s">
        <v>33</v>
      </c>
      <c r="F147" s="3"/>
    </row>
    <row r="148" spans="1:13">
      <c r="A148" s="3" t="s">
        <v>36</v>
      </c>
      <c r="B148" s="3" t="s">
        <v>28</v>
      </c>
      <c r="C148" s="3" t="s">
        <v>30</v>
      </c>
      <c r="D148" s="3" t="s">
        <v>30</v>
      </c>
      <c r="E148" s="3" t="s">
        <v>34</v>
      </c>
      <c r="F148" s="3" t="s">
        <v>32</v>
      </c>
      <c r="G148" s="3"/>
    </row>
    <row r="149" spans="1:13">
      <c r="A149" s="3" t="s">
        <v>4</v>
      </c>
      <c r="B149" s="3" t="s">
        <v>4</v>
      </c>
      <c r="C149" s="3" t="s">
        <v>4</v>
      </c>
      <c r="D149" s="3" t="s">
        <v>4</v>
      </c>
      <c r="E149" s="3" t="s">
        <v>13</v>
      </c>
      <c r="F149" s="3" t="s">
        <v>31</v>
      </c>
      <c r="G149" s="18" t="s">
        <v>161</v>
      </c>
      <c r="L149" s="18" t="s">
        <v>205</v>
      </c>
    </row>
    <row r="150" spans="1:13">
      <c r="A150" s="3"/>
      <c r="B150" s="3"/>
      <c r="C150" s="3"/>
      <c r="D150" s="3"/>
      <c r="E150" s="3"/>
      <c r="F150" s="3"/>
      <c r="L150" s="18">
        <v>0</v>
      </c>
      <c r="M150" s="18" t="s">
        <v>156</v>
      </c>
    </row>
    <row r="151" spans="1:13">
      <c r="A151" s="3">
        <v>76</v>
      </c>
      <c r="B151" s="3">
        <v>38</v>
      </c>
      <c r="C151" s="3">
        <v>6.8</v>
      </c>
      <c r="D151" s="3">
        <v>5.0999999999999996</v>
      </c>
      <c r="E151" s="3">
        <v>19.5</v>
      </c>
      <c r="F151" s="3">
        <v>6.7</v>
      </c>
      <c r="G151" s="18" t="s">
        <v>156</v>
      </c>
      <c r="L151" s="18">
        <v>19.5</v>
      </c>
      <c r="M151" s="18" t="s">
        <v>157</v>
      </c>
    </row>
    <row r="152" spans="1:13">
      <c r="A152" s="3">
        <v>100</v>
      </c>
      <c r="B152" s="3">
        <v>50</v>
      </c>
      <c r="C152" s="3">
        <v>8.5</v>
      </c>
      <c r="D152" s="3">
        <v>5</v>
      </c>
      <c r="E152" s="3">
        <v>41.5</v>
      </c>
      <c r="F152" s="3">
        <v>10.199999999999999</v>
      </c>
      <c r="G152" t="s">
        <v>157</v>
      </c>
      <c r="L152" s="18">
        <v>41.5</v>
      </c>
      <c r="M152" s="18" t="s">
        <v>158</v>
      </c>
    </row>
    <row r="153" spans="1:13">
      <c r="A153" s="3">
        <v>125</v>
      </c>
      <c r="B153" s="3">
        <v>65</v>
      </c>
      <c r="C153" s="3">
        <v>9.5</v>
      </c>
      <c r="D153" s="3">
        <v>5.5</v>
      </c>
      <c r="E153" s="3">
        <v>77.3</v>
      </c>
      <c r="F153" s="3">
        <v>14.8</v>
      </c>
      <c r="G153" t="s">
        <v>158</v>
      </c>
      <c r="L153" s="18">
        <v>77.3</v>
      </c>
      <c r="M153" s="18" t="s">
        <v>159</v>
      </c>
    </row>
    <row r="154" spans="1:13">
      <c r="A154" s="3">
        <v>150</v>
      </c>
      <c r="B154" s="3">
        <v>75</v>
      </c>
      <c r="C154" s="3">
        <v>10</v>
      </c>
      <c r="D154" s="3">
        <v>5.5</v>
      </c>
      <c r="E154" s="3">
        <v>115</v>
      </c>
      <c r="F154" s="3">
        <v>17.899999999999999</v>
      </c>
      <c r="G154" t="s">
        <v>159</v>
      </c>
      <c r="L154" s="18">
        <v>115</v>
      </c>
      <c r="M154" s="18" t="s">
        <v>160</v>
      </c>
    </row>
    <row r="155" spans="1:13">
      <c r="A155" s="3">
        <v>150</v>
      </c>
      <c r="B155" s="3">
        <v>90</v>
      </c>
      <c r="C155" s="3">
        <v>12</v>
      </c>
      <c r="D155" s="3">
        <v>6.5</v>
      </c>
      <c r="E155" s="3">
        <v>155</v>
      </c>
      <c r="F155" s="3">
        <v>23.9</v>
      </c>
      <c r="G155" t="s">
        <v>160</v>
      </c>
      <c r="L155" s="18">
        <v>155</v>
      </c>
      <c r="M155" s="25" t="s">
        <v>198</v>
      </c>
    </row>
    <row r="156" spans="1:13">
      <c r="A156" s="18" t="s">
        <v>163</v>
      </c>
      <c r="B156" s="3"/>
      <c r="C156" s="3"/>
      <c r="D156" s="3"/>
      <c r="E156" s="3"/>
      <c r="F156" s="3"/>
    </row>
    <row r="157" spans="1:13">
      <c r="A157" s="3"/>
      <c r="B157" s="3"/>
      <c r="C157" s="3"/>
      <c r="D157" s="3"/>
      <c r="E157" s="3"/>
      <c r="F157" s="3"/>
    </row>
    <row r="158" spans="1:13">
      <c r="A158" s="3"/>
      <c r="B158" s="3"/>
      <c r="C158" s="3"/>
      <c r="D158" s="3"/>
      <c r="E158" s="3"/>
      <c r="F158" s="3"/>
    </row>
    <row r="159" spans="1:13">
      <c r="A159" s="3"/>
      <c r="B159" s="3"/>
      <c r="C159" s="3"/>
      <c r="D159" s="3"/>
      <c r="E159" s="3"/>
      <c r="F159" s="3"/>
    </row>
    <row r="160" spans="1:13">
      <c r="A160" s="3"/>
      <c r="B160" s="3"/>
      <c r="C160" s="3"/>
      <c r="D160" s="3"/>
      <c r="E160" s="3"/>
      <c r="F160" s="3"/>
    </row>
    <row r="161" spans="1:6">
      <c r="A161" s="3"/>
      <c r="B161" s="3"/>
      <c r="C161" s="3"/>
      <c r="D161" s="3"/>
      <c r="E161" s="3"/>
      <c r="F161" s="3"/>
    </row>
    <row r="162" spans="1:6">
      <c r="A162" s="3"/>
      <c r="B162" s="3"/>
      <c r="C162" s="3"/>
      <c r="D162" s="3"/>
      <c r="E162" s="3"/>
      <c r="F162" s="3"/>
    </row>
    <row r="163" spans="1:6">
      <c r="A163" s="3"/>
      <c r="B163" s="3"/>
      <c r="C163" s="3"/>
      <c r="D163" s="3"/>
      <c r="E163" s="3"/>
      <c r="F163" s="3"/>
    </row>
  </sheetData>
  <sortState ref="L151:M155">
    <sortCondition ref="L151:L155"/>
  </sortState>
  <hyperlinks>
    <hyperlink ref="A5" r:id="rId1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2"/>
  <rowBreaks count="1" manualBreakCount="1">
    <brk id="1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Calculation</vt:lpstr>
      <vt:lpstr>Section Properties</vt:lpstr>
      <vt:lpstr>Brakes1</vt:lpstr>
      <vt:lpstr>Brakes2</vt:lpstr>
      <vt:lpstr>CH</vt:lpstr>
      <vt:lpstr>CHS</vt:lpstr>
      <vt:lpstr>Drawbar1</vt:lpstr>
      <vt:lpstr>Drawbar2</vt:lpstr>
      <vt:lpstr>EA</vt:lpstr>
      <vt:lpstr>Calculation!Print_Area</vt:lpstr>
      <vt:lpstr>'Section Properties'!Print_Area</vt:lpstr>
      <vt:lpstr>RHSa</vt:lpstr>
      <vt:lpstr>RHSb</vt:lpstr>
      <vt:lpstr>SHS</vt:lpstr>
      <vt:lpstr>Steel1</vt:lpstr>
      <vt:lpstr>Steel2</vt:lpstr>
      <vt:lpstr>UA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2012-07-17T15:43:40Z</cp:lastPrinted>
  <dcterms:created xsi:type="dcterms:W3CDTF">2012-06-27T19:46:52Z</dcterms:created>
  <dcterms:modified xsi:type="dcterms:W3CDTF">2014-05-18T09:20:39Z</dcterms:modified>
</cp:coreProperties>
</file>